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HAURACH\Downloads\"/>
    </mc:Choice>
  </mc:AlternateContent>
  <xr:revisionPtr revIDLastSave="0" documentId="13_ncr:1_{F400514E-2E4C-45E5-AED2-55B02A1981B8}" xr6:coauthVersionLast="47" xr6:coauthVersionMax="47" xr10:uidLastSave="{00000000-0000-0000-0000-000000000000}"/>
  <bookViews>
    <workbookView xWindow="-110" yWindow="-110" windowWidth="19420" windowHeight="11500" xr2:uid="{00000000-000D-0000-FFFF-FFFF00000000}"/>
  </bookViews>
  <sheets>
    <sheet name="Summary and sign-off" sheetId="13" r:id="rId1"/>
    <sheet name="Travel" sheetId="1" r:id="rId2"/>
    <sheet name="Hospitality" sheetId="2" r:id="rId3"/>
    <sheet name="All other expenses" sheetId="3" r:id="rId4"/>
    <sheet name="Gifts and benefits" sheetId="4" r:id="rId5"/>
  </sheets>
  <definedNames>
    <definedName name="_xlnm.Print_Area" localSheetId="3">'All other expenses'!$A$1:$E$24</definedName>
    <definedName name="_xlnm.Print_Area" localSheetId="4">'Gifts and benefits'!$A$1:$F$23</definedName>
    <definedName name="_xlnm.Print_Area" localSheetId="2">Hospitality!$A$1:$E$21</definedName>
    <definedName name="_xlnm.Print_Area" localSheetId="0">'Summary and sign-off'!$A$1:$F$23</definedName>
    <definedName name="_xlnm.Print_Area" localSheetId="1">Travel!$A$1:$E$54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B6" i="13" l="1"/>
  <c r="E60" i="13"/>
  <c r="C60" i="13"/>
  <c r="C14" i="4"/>
  <c r="C13" i="4"/>
  <c r="B60" i="13" l="1"/>
  <c r="B59" i="13"/>
  <c r="D59" i="13"/>
  <c r="B58" i="13"/>
  <c r="D58" i="13"/>
  <c r="D57" i="13"/>
  <c r="B57" i="13"/>
  <c r="D56" i="13"/>
  <c r="B56" i="13"/>
  <c r="D55" i="13"/>
  <c r="B55" i="13"/>
  <c r="B2" i="4"/>
  <c r="B3" i="4"/>
  <c r="B2" i="3"/>
  <c r="B3" i="3"/>
  <c r="B2" i="2"/>
  <c r="B3" i="2"/>
  <c r="B2" i="1"/>
  <c r="B3" i="1"/>
  <c r="F58" i="13" l="1"/>
  <c r="F60" i="13"/>
  <c r="F59" i="13"/>
  <c r="F57" i="13"/>
  <c r="F56" i="13"/>
  <c r="F55" i="13"/>
  <c r="D13" i="1" s="1"/>
  <c r="C13" i="13"/>
  <c r="C12" i="13"/>
  <c r="C11" i="13"/>
  <c r="C16" i="13" l="1"/>
  <c r="C17" i="13"/>
  <c r="B5" i="4" l="1"/>
  <c r="B4" i="4"/>
  <c r="B5" i="3"/>
  <c r="B4" i="3"/>
  <c r="B5" i="2"/>
  <c r="B4" i="2"/>
  <c r="B5" i="1"/>
  <c r="B4" i="1"/>
  <c r="C15" i="13" l="1"/>
  <c r="F12" i="13" l="1"/>
  <c r="C12" i="4"/>
  <c r="F11" i="13" s="1"/>
  <c r="F13" i="13" l="1"/>
  <c r="B53" i="1"/>
  <c r="B17" i="13" s="1"/>
  <c r="B42" i="1"/>
  <c r="B16" i="13" s="1"/>
  <c r="B13" i="1"/>
  <c r="B15" i="13" s="1"/>
  <c r="B18" i="3" l="1"/>
  <c r="B13" i="13" s="1"/>
  <c r="B14" i="2"/>
  <c r="B12" i="13" s="1"/>
  <c r="B11" i="13" l="1"/>
  <c r="B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44"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<sst xmlns="http://schemas.openxmlformats.org/spreadsheetml/2006/main" count="286" uniqueCount="157">
  <si>
    <t>Secretary or Chief Executive Expenses, Gifts and Benefits Disclosure - summary &amp; sign-off*</t>
  </si>
  <si>
    <t>Organisation Name*</t>
  </si>
  <si>
    <t xml:space="preserve">Te Arawhiti </t>
  </si>
  <si>
    <t>Secretary or Chief Executive**</t>
  </si>
  <si>
    <t>Anaru Mill</t>
  </si>
  <si>
    <t>Disclosure period start***</t>
  </si>
  <si>
    <t>Disclosure period end***</t>
  </si>
  <si>
    <t>Agency totals check</t>
  </si>
  <si>
    <t>Secretary or Chief Executive approval****</t>
  </si>
  <si>
    <t>This disclosure has been approved by the Departmental Secretary or Chief Executive</t>
  </si>
  <si>
    <t>Other sign-off****</t>
  </si>
  <si>
    <t>Andy Fulbrook, Chief Finance Officer, Ministry of Justice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</si>
  <si>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</si>
  <si>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</si>
  <si>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</si>
  <si>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</si>
  <si>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Gifts and benefits</t>
  </si>
  <si>
    <t>Count</t>
  </si>
  <si>
    <t>Travel expenses</t>
  </si>
  <si>
    <t>Number offered</t>
  </si>
  <si>
    <t>Hospitality</t>
  </si>
  <si>
    <t>Number accepted</t>
  </si>
  <si>
    <t>Other expenses</t>
  </si>
  <si>
    <t>Number declined</t>
  </si>
  <si>
    <t>International Travel</t>
  </si>
  <si>
    <t>Domestic Travel</t>
  </si>
  <si>
    <t>Local Travel</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</si>
  <si>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</si>
  <si>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</si>
  <si>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</si>
  <si>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</si>
  <si>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</si>
  <si>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</si>
  <si>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</si>
  <si>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</si>
  <si>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</si>
  <si>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</si>
  <si>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</si>
  <si>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not yet been approved by the Departmental Secretary or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</si>
  <si>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</si>
  <si>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</si>
  <si>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</si>
  <si>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</si>
  <si>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</si>
  <si>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</si>
  <si>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</si>
  <si>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</si>
  <si>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</si>
  <si>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</si>
  <si>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</si>
  <si>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</si>
  <si>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</si>
  <si>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</si>
  <si>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</si>
  <si>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</si>
  <si>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</si>
  <si>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</si>
  <si>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</si>
  <si>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</si>
  <si>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</si>
  <si>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</si>
  <si>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</si>
  <si>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</si>
  <si>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</si>
  <si>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</si>
  <si>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</si>
  <si>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</si>
  <si>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</si>
  <si>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</si>
  <si>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</si>
  <si>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</si>
  <si>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</si>
  <si>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</si>
  <si>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No International Travel to disclose.</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</si>
  <si>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</si>
  <si>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</si>
  <si>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</si>
  <si>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Kaitaia Airport Signing Ceremony 13 December 2024</t>
  </si>
  <si>
    <t>Air New Zealand Travel Card Fee</t>
  </si>
  <si>
    <t>Kerikeri</t>
  </si>
  <si>
    <t>Air New Zealand Travel Card Fare</t>
  </si>
  <si>
    <t>Kaitaia Airport Siging Ceremony 13 December 2024 - Charge 13.12.2024</t>
  </si>
  <si>
    <t>Taxicharge New Zealand Limited</t>
  </si>
  <si>
    <t>Wellington</t>
  </si>
  <si>
    <t>Kaitaia Airport Signing Ceremony 13 December 2024 - Charge 14.12.2024</t>
  </si>
  <si>
    <t>Rātana Pā Commemorations - 24th of January 2025</t>
  </si>
  <si>
    <t>Waitangi Commemorations - Charge 31.01.2025</t>
  </si>
  <si>
    <t>Gisborne to Wellington Air New Zealand -  flight change</t>
  </si>
  <si>
    <t>Air New Zealand Fee</t>
  </si>
  <si>
    <t>Gisborne</t>
  </si>
  <si>
    <t>PSC Retreat 20-21.03.2025</t>
  </si>
  <si>
    <t>Meal for 1</t>
  </si>
  <si>
    <t>Martinborough</t>
  </si>
  <si>
    <t>Fuel</t>
  </si>
  <si>
    <t xml:space="preserve">Ngāti Haua Deed Ceremony </t>
  </si>
  <si>
    <t>Taumaranui</t>
  </si>
  <si>
    <t>Ngāti Haua Deed Ceremony - Fuel</t>
  </si>
  <si>
    <t>Rental Car - Fuel</t>
  </si>
  <si>
    <t>Ngāpuhi Strategy Meeting &amp; CCN Meeting Auckland 3-6.04.2025</t>
  </si>
  <si>
    <t>Auckland</t>
  </si>
  <si>
    <t>Accommodation Car Park</t>
  </si>
  <si>
    <t>Ngāpuhi Young Leaders Meeting Auckland 1-3.05.2025</t>
  </si>
  <si>
    <t>Carpark Fee</t>
  </si>
  <si>
    <t>Meal for 2</t>
  </si>
  <si>
    <t>Ngāpuhi Young Leaders Meeting Auckland 1-3.05.2025 - External Meeting</t>
  </si>
  <si>
    <t>Meal for 4</t>
  </si>
  <si>
    <t xml:space="preserve">Ngāpuhi Young Leaders Meeting Auckland 1-3.05.2025 </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</si>
  <si>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</si>
  <si>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</si>
  <si>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</si>
  <si>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</si>
  <si>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Tangihanga Dame Tariana Turia - Charge 07.01.2025</t>
  </si>
  <si>
    <t>Waitangi Commemorations - Charge 9.02.2025</t>
  </si>
  <si>
    <t>Meeting Ngāti Paoa Iwi Trust Chair - Charged 12.03.2025</t>
  </si>
  <si>
    <t>Public Service Commission Retreat  - Charged 22.03.2025</t>
  </si>
  <si>
    <t>Public Service Commission Retreat  - Charged 20.03.2025</t>
  </si>
  <si>
    <t>Ngāti Haua Deed Ceremony - Charged 26.03.2025</t>
  </si>
  <si>
    <t>Subtotal - local travel</t>
  </si>
  <si>
    <t>Total travel expenses</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</si>
  <si>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</si>
  <si>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</si>
  <si>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</si>
  <si>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</si>
  <si>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</si>
  <si>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Mihi Whakatau - Interim CE Anaru Mill</t>
  </si>
  <si>
    <t>100+ All Te Arawhiti Kaimāhi</t>
  </si>
  <si>
    <t xml:space="preserve">ELT Strategic Away Day </t>
  </si>
  <si>
    <t xml:space="preserve">Lunch 17 Internal and External </t>
  </si>
  <si>
    <t xml:space="preserve">Morning tea and afternoon tea 17 Internal and External </t>
  </si>
  <si>
    <t xml:space="preserve">Total hospitality expenses </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</si>
  <si>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</si>
  <si>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</si>
  <si>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</si>
  <si>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</si>
  <si>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</si>
  <si>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Anaru Mill Dec - Spark New Zealand Trading Ltd</t>
  </si>
  <si>
    <t>Mobile Rent</t>
  </si>
  <si>
    <t>Anaru Mill Oct - Spark New Zealand Trading Ltd</t>
  </si>
  <si>
    <t>Anaru Mill Jan - Spark New Zealand Trading Ltd</t>
  </si>
  <si>
    <t xml:space="preserve">Anaru Mill Feb - Spark New Zealand Trading Ltd </t>
  </si>
  <si>
    <t xml:space="preserve">Anaru Mill Mar- Spark New Zealand Trading Ltd </t>
  </si>
  <si>
    <t xml:space="preserve">Anaru Mill Apr - Spark New Zealand Trading Ltd </t>
  </si>
  <si>
    <t xml:space="preserve">Total other expenses </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</si>
  <si>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</si>
  <si>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</si>
  <si>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</si>
  <si>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</si>
  <si>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</si>
  <si>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</si>
  <si>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</si>
  <si>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</si>
  <si>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</si>
  <si>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 xml:space="preserve">Tāonga - Malaysian Pewter. </t>
  </si>
  <si>
    <t>Malaysian Delegation</t>
  </si>
  <si>
    <t>Te Tari Whakatau hosted the Malaysian Delegation</t>
  </si>
  <si>
    <t>Total count of gift/benefit entries:</t>
  </si>
  <si>
    <t>Offered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</si>
</sst>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1"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b/>
      <sz val="14"/>
      <color theme="0"/>
      <name val="Arial"/>
      <family val="2"/>
    </font>
    <font>
      <sz val="8"/>
      <name val="Arial"/>
      <family val="2"/>
    </font>
  </fonts>
  <fills count="9">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s>
  <borders count="7">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s>
  <cellStyleXfs count="2">
    <xf numFmtId="0" fontId="0" fillId="0" borderId="0"/>
    <xf numFmtId="165" fontId="19" fillId="0" borderId="0" applyFont="0" applyFill="0" applyBorder="0" applyAlignment="0" applyProtection="0"/>
  </cellStyleXfs>
  <cellXfs count="113">
    <xf numFmtId="0" fontId="0" fillId="0" borderId="0" xfId="0"/>
    <xf numFmtId="0" fontId="0" fillId="0" borderId="0" xfId="0" applyAlignment="1" applyProtection="1">
      <alignment wrapText="1"/>
      <protection locked="0"/>
    </xf>
    <xf numFmtId="0" fontId="0" fillId="0" borderId="0" xfId="0" applyProtection="1">
      <protection locked="0"/>
    </xf>
    <xf numFmtId="0" fontId="14" fillId="2" borderId="0" xfId="0" applyFont="1" applyFill="1" applyAlignment="1">
      <alignment vertical="center" wrapText="1" readingOrder="1"/>
    </xf>
    <xf numFmtId="0" fontId="0" fillId="5" borderId="0" xfId="0" applyFill="1" applyAlignment="1">
      <alignment wrapText="1"/>
    </xf>
    <xf numFmtId="0" fontId="14" fillId="0" borderId="0" xfId="0" applyFont="1" applyAlignment="1">
      <alignment vertical="center" wrapText="1" readingOrder="1"/>
    </xf>
    <xf numFmtId="0" fontId="13" fillId="0" borderId="0" xfId="0" applyFont="1" applyAlignment="1">
      <alignment vertical="center" wrapText="1" readingOrder="1"/>
    </xf>
    <xf numFmtId="0" fontId="17" fillId="0" borderId="0" xfId="0" applyFont="1" applyAlignment="1">
      <alignment vertical="center" wrapText="1" readingOrder="1"/>
    </xf>
    <xf numFmtId="0" fontId="17" fillId="0" borderId="3" xfId="0" applyFont="1" applyBorder="1" applyAlignment="1">
      <alignment vertical="center" wrapText="1" readingOrder="1"/>
    </xf>
    <xf numFmtId="0" fontId="24"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2" fillId="0" borderId="0" xfId="0" applyFont="1"/>
    <xf numFmtId="166" fontId="21" fillId="0" borderId="0" xfId="0" applyNumberFormat="1" applyFont="1" applyAlignment="1">
      <alignment vertical="center" wrapText="1"/>
    </xf>
    <xf numFmtId="0" fontId="15"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0" fillId="0" borderId="0" xfId="0" applyFont="1" applyAlignment="1">
      <alignment vertical="center" wrapText="1" readingOrder="1"/>
    </xf>
    <xf numFmtId="0" fontId="16"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5" fillId="3" borderId="0" xfId="0" applyFont="1" applyFill="1" applyAlignment="1">
      <alignment vertical="center" wrapText="1" readingOrder="1"/>
    </xf>
    <xf numFmtId="0" fontId="12" fillId="3" borderId="0" xfId="0" applyFont="1" applyFill="1"/>
    <xf numFmtId="1" fontId="17" fillId="0" borderId="5" xfId="0" applyNumberFormat="1" applyFont="1" applyBorder="1" applyAlignment="1">
      <alignment horizontal="center" vertical="center" wrapText="1"/>
    </xf>
    <xf numFmtId="0" fontId="11" fillId="0" borderId="0" xfId="0" applyFont="1" applyAlignment="1">
      <alignment vertical="center"/>
    </xf>
    <xf numFmtId="1" fontId="13" fillId="0" borderId="0" xfId="0" applyNumberFormat="1" applyFont="1" applyAlignment="1">
      <alignment horizontal="center" vertical="center" wrapText="1"/>
    </xf>
    <xf numFmtId="165" fontId="13" fillId="0" borderId="0" xfId="1" applyFont="1" applyFill="1" applyBorder="1" applyAlignment="1" applyProtection="1">
      <alignment vertical="center" wrapText="1" readingOrder="1"/>
    </xf>
    <xf numFmtId="0" fontId="11" fillId="0" borderId="0" xfId="0" applyFont="1" applyAlignment="1">
      <alignment vertical="center" wrapText="1"/>
    </xf>
    <xf numFmtId="0" fontId="0" fillId="5" borderId="0" xfId="0" applyFill="1" applyAlignment="1">
      <alignment horizontal="left" vertical="top"/>
    </xf>
    <xf numFmtId="0" fontId="15" fillId="3" borderId="0" xfId="0" applyFont="1" applyFill="1" applyAlignment="1">
      <alignment vertical="center" readingOrder="1"/>
    </xf>
    <xf numFmtId="0" fontId="26" fillId="0" borderId="0" xfId="0" applyFont="1"/>
    <xf numFmtId="166" fontId="15" fillId="8" borderId="0" xfId="0" applyNumberFormat="1" applyFont="1" applyFill="1" applyAlignment="1">
      <alignment horizontal="left" vertical="center" wrapText="1"/>
    </xf>
    <xf numFmtId="1" fontId="15" fillId="8" borderId="0" xfId="0" applyNumberFormat="1" applyFont="1" applyFill="1" applyAlignment="1">
      <alignment horizontal="center" vertical="center" wrapText="1"/>
    </xf>
    <xf numFmtId="164" fontId="15" fillId="3" borderId="0" xfId="0" applyNumberFormat="1" applyFont="1" applyFill="1" applyAlignment="1">
      <alignment vertical="center"/>
    </xf>
    <xf numFmtId="164" fontId="17" fillId="0" borderId="4" xfId="1" applyNumberFormat="1" applyFont="1" applyFill="1" applyBorder="1" applyAlignment="1" applyProtection="1">
      <alignment vertical="center" wrapText="1" readingOrder="1"/>
    </xf>
    <xf numFmtId="164" fontId="17" fillId="0" borderId="0" xfId="1" applyNumberFormat="1" applyFont="1" applyFill="1" applyBorder="1" applyAlignment="1" applyProtection="1">
      <alignment vertical="center" wrapText="1" readingOrder="1"/>
    </xf>
    <xf numFmtId="164" fontId="24" fillId="0" borderId="4" xfId="1" applyNumberFormat="1" applyFont="1" applyFill="1" applyBorder="1" applyAlignment="1" applyProtection="1">
      <alignment vertical="center" wrapText="1" readingOrder="1"/>
    </xf>
    <xf numFmtId="164" fontId="15"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1" fillId="0" borderId="5" xfId="1" applyNumberFormat="1" applyFont="1" applyFill="1" applyBorder="1" applyAlignment="1" applyProtection="1">
      <alignment horizontal="center" vertical="center" wrapText="1" readingOrder="1"/>
    </xf>
    <xf numFmtId="0" fontId="11" fillId="0" borderId="0" xfId="1" applyNumberFormat="1" applyFont="1" applyFill="1" applyBorder="1" applyAlignment="1" applyProtection="1">
      <alignment horizontal="center" vertical="center" wrapText="1" readingOrder="1"/>
    </xf>
    <xf numFmtId="0" fontId="25" fillId="0" borderId="5" xfId="1" applyNumberFormat="1" applyFont="1" applyFill="1" applyBorder="1" applyAlignment="1" applyProtection="1">
      <alignment horizontal="center" vertical="center" wrapText="1" readingOrder="1"/>
    </xf>
    <xf numFmtId="0" fontId="27" fillId="3" borderId="0" xfId="0" applyFont="1" applyFill="1" applyAlignment="1">
      <alignment horizontal="center" vertical="center" readingOrder="1"/>
    </xf>
    <xf numFmtId="0" fontId="16" fillId="3" borderId="0" xfId="0" applyFont="1" applyFill="1" applyAlignment="1">
      <alignment vertical="center"/>
    </xf>
    <xf numFmtId="164" fontId="16"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4" fillId="3" borderId="0" xfId="0" applyFont="1" applyFill="1" applyAlignment="1">
      <alignment vertical="center" wrapText="1" readingOrder="1"/>
    </xf>
    <xf numFmtId="165" fontId="14" fillId="3" borderId="0" xfId="1" applyFont="1" applyFill="1" applyBorder="1" applyAlignment="1" applyProtection="1">
      <alignment horizontal="center" vertical="center" wrapText="1" readingOrder="1"/>
    </xf>
    <xf numFmtId="165" fontId="14" fillId="0" borderId="0" xfId="1" applyFont="1" applyFill="1" applyBorder="1" applyAlignment="1" applyProtection="1">
      <alignment horizontal="center" vertical="center" wrapText="1" readingOrder="1"/>
    </xf>
    <xf numFmtId="0" fontId="14" fillId="7" borderId="0" xfId="0" applyFont="1" applyFill="1" applyAlignment="1">
      <alignment vertical="center" wrapText="1" readingOrder="1"/>
    </xf>
    <xf numFmtId="165" fontId="14" fillId="7" borderId="0" xfId="1" applyFont="1" applyFill="1" applyBorder="1" applyAlignment="1" applyProtection="1">
      <alignment horizontal="center" vertical="center" wrapText="1" readingOrder="1"/>
    </xf>
    <xf numFmtId="0" fontId="16" fillId="0" borderId="0" xfId="0" applyFont="1" applyAlignment="1">
      <alignment wrapText="1"/>
    </xf>
    <xf numFmtId="0" fontId="12" fillId="0" borderId="0" xfId="0" applyFont="1"/>
    <xf numFmtId="0" fontId="16" fillId="3" borderId="0" xfId="0" applyFont="1" applyFill="1" applyAlignment="1">
      <alignment horizontal="left" vertical="center" wrapText="1"/>
    </xf>
    <xf numFmtId="0" fontId="15" fillId="3" borderId="0" xfId="0" applyFont="1" applyFill="1" applyAlignment="1">
      <alignment horizontal="left" vertical="center" readingOrder="1"/>
    </xf>
    <xf numFmtId="166" fontId="15" fillId="3" borderId="0" xfId="0" applyNumberFormat="1" applyFont="1" applyFill="1" applyAlignment="1">
      <alignment horizontal="left" vertical="center" wrapText="1"/>
    </xf>
    <xf numFmtId="1" fontId="15" fillId="3" borderId="0" xfId="0" applyNumberFormat="1" applyFont="1" applyFill="1" applyAlignment="1">
      <alignment horizontal="center" vertical="center" wrapText="1"/>
    </xf>
    <xf numFmtId="166" fontId="27" fillId="3" borderId="0" xfId="0" applyNumberFormat="1" applyFont="1" applyFill="1" applyAlignment="1">
      <alignment horizontal="center" vertical="center" wrapText="1"/>
    </xf>
    <xf numFmtId="0" fontId="27" fillId="3" borderId="0" xfId="0" applyFont="1" applyFill="1" applyAlignment="1">
      <alignment horizontal="center" vertical="center" wrapText="1"/>
    </xf>
    <xf numFmtId="167" fontId="11" fillId="0" borderId="3" xfId="0" applyNumberFormat="1" applyFont="1" applyBorder="1" applyAlignment="1" applyProtection="1">
      <alignment vertical="center"/>
      <protection locked="0"/>
    </xf>
    <xf numFmtId="164" fontId="11" fillId="0" borderId="4" xfId="0" applyNumberFormat="1" applyFont="1" applyBorder="1" applyAlignment="1" applyProtection="1">
      <alignment vertical="center" wrapText="1"/>
      <protection locked="0"/>
    </xf>
    <xf numFmtId="0" fontId="11" fillId="0" borderId="4" xfId="0" applyFont="1" applyBorder="1" applyAlignment="1" applyProtection="1">
      <alignment vertical="center" wrapText="1"/>
      <protection locked="0"/>
    </xf>
    <xf numFmtId="0" fontId="11" fillId="0" borderId="5" xfId="0" applyFont="1" applyBorder="1" applyAlignment="1" applyProtection="1">
      <alignment vertical="center" wrapText="1"/>
      <protection locked="0"/>
    </xf>
    <xf numFmtId="167" fontId="11" fillId="0" borderId="3" xfId="0" applyNumberFormat="1"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5" xfId="0" applyBorder="1" applyAlignment="1" applyProtection="1">
      <alignment vertical="center" wrapText="1"/>
      <protection locked="0"/>
    </xf>
    <xf numFmtId="0" fontId="11" fillId="0" borderId="4" xfId="0" applyFont="1" applyBorder="1" applyAlignment="1" applyProtection="1">
      <alignment horizontal="left" vertical="center" wrapText="1"/>
      <protection locked="0"/>
    </xf>
    <xf numFmtId="164" fontId="11" fillId="0" borderId="4" xfId="0" applyNumberFormat="1" applyFont="1" applyBorder="1" applyAlignment="1" applyProtection="1">
      <alignment horizontal="right" vertical="center" wrapText="1"/>
      <protection locked="0"/>
    </xf>
    <xf numFmtId="0" fontId="11" fillId="0" borderId="0" xfId="0" applyFont="1" applyAlignment="1">
      <alignment horizontal="center" vertical="center" wrapText="1" readingOrder="1"/>
    </xf>
    <xf numFmtId="0" fontId="10" fillId="0" borderId="2" xfId="0" applyFont="1" applyBorder="1" applyAlignment="1" applyProtection="1">
      <alignment horizontal="left" vertical="center" wrapText="1" readingOrder="1"/>
      <protection locked="0"/>
    </xf>
    <xf numFmtId="0" fontId="9" fillId="0" borderId="6" xfId="0" applyFont="1" applyBorder="1" applyAlignment="1">
      <alignment horizontal="left" vertical="center"/>
    </xf>
    <xf numFmtId="0" fontId="29" fillId="2" borderId="0" xfId="0" applyFont="1" applyFill="1" applyAlignment="1">
      <alignment horizontal="center" vertical="center"/>
    </xf>
    <xf numFmtId="0" fontId="28" fillId="0" borderId="2" xfId="0" applyFont="1" applyBorder="1" applyAlignment="1" applyProtection="1">
      <alignment horizontal="left" vertical="center" wrapText="1" readingOrder="1"/>
      <protection locked="0"/>
    </xf>
    <xf numFmtId="167" fontId="28" fillId="0" borderId="2" xfId="0" applyNumberFormat="1" applyFont="1" applyBorder="1" applyAlignment="1" applyProtection="1">
      <alignment horizontal="left" vertical="center" wrapText="1" readingOrder="1"/>
      <protection locked="0"/>
    </xf>
    <xf numFmtId="167" fontId="9" fillId="0" borderId="2" xfId="0" applyNumberFormat="1" applyFont="1" applyBorder="1" applyAlignment="1">
      <alignment horizontal="left" vertical="center" wrapText="1" readingOrder="1"/>
    </xf>
    <xf numFmtId="0" fontId="27" fillId="3" borderId="0" xfId="0" applyFont="1" applyFill="1" applyAlignment="1">
      <alignment horizontal="center" vertical="center" wrapText="1"/>
    </xf>
    <xf numFmtId="0" fontId="18" fillId="2" borderId="0" xfId="0" applyFont="1" applyFill="1" applyAlignment="1">
      <alignment horizontal="center" vertical="center"/>
    </xf>
    <xf numFmtId="0" fontId="14"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16"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cellXfs>
  <cellStyles count="2">
    <cellStyle name="Currency" xfId="1" builtinId="4"/>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A18" sqref="A18"/>
    </sheetView>
  </sheetViews>
  <sheetFormatPr defaultColWidth="0" defaultRowHeight="12.5" zeroHeight="1" x14ac:dyDescent="0.25"/>
  <cols>
    <col min="1" max="1" width="35.7265625" customWidth="1"/>
    <col min="2" max="2" width="21.54296875" customWidth="1"/>
    <col min="3" max="3" width="33.54296875" customWidth="1"/>
    <col min="4" max="4" width="4.453125" customWidth="1"/>
    <col min="5" max="5" width="29" customWidth="1"/>
    <col min="6" max="6" width="19" customWidth="1"/>
    <col min="7" max="7" width="42" customWidth="1"/>
    <col min="8" max="11" width="9.1796875" hidden="1" customWidth="1"/>
    <col min="12" max="16384" width="9.1796875" hidden="1"/>
  </cols>
  <sheetData>
    <row r="1" spans="1:11" ht="26.25" customHeight="1" x14ac:dyDescent="0.25">
      <c r="A1" s="95" t="s">
        <v>0</v>
      </c>
      <c r="B1" s="95"/>
      <c r="C1" s="95"/>
      <c r="D1" s="95"/>
      <c r="E1" s="95"/>
      <c r="F1" s="95"/>
      <c r="G1" s="17"/>
      <c r="H1" s="17"/>
      <c r="I1" s="17"/>
      <c r="J1" s="17"/>
      <c r="K1" s="17"/>
    </row>
    <row r="2" spans="1:11" ht="21" customHeight="1" x14ac:dyDescent="0.25">
      <c r="A2" s="3" t="s">
        <v>1</v>
      </c>
      <c r="B2" s="96" t="s">
        <v>2</v>
      </c>
      <c r="C2" s="96"/>
      <c r="D2" s="96"/>
      <c r="E2" s="96"/>
      <c r="F2" s="96"/>
      <c r="G2" s="17"/>
      <c r="H2" s="17"/>
      <c r="I2" s="17"/>
      <c r="J2" s="17"/>
      <c r="K2" s="17"/>
    </row>
    <row r="3" spans="1:11" ht="15.5" x14ac:dyDescent="0.25">
      <c r="A3" s="3" t="s">
        <v>3</v>
      </c>
      <c r="B3" s="96" t="s">
        <v>4</v>
      </c>
      <c r="C3" s="96"/>
      <c r="D3" s="96"/>
      <c r="E3" s="96"/>
      <c r="F3" s="96"/>
      <c r="G3" s="17"/>
      <c r="H3" s="17"/>
      <c r="I3" s="17"/>
      <c r="J3" s="17"/>
      <c r="K3" s="17"/>
    </row>
    <row r="4" spans="1:11" ht="21" customHeight="1" x14ac:dyDescent="0.25">
      <c r="A4" s="3" t="s">
        <v>5</v>
      </c>
      <c r="B4" s="97">
        <v>45628</v>
      </c>
      <c r="C4" s="97"/>
      <c r="D4" s="97"/>
      <c r="E4" s="97"/>
      <c r="F4" s="97"/>
      <c r="G4" s="17"/>
      <c r="H4" s="17"/>
      <c r="I4" s="17"/>
      <c r="J4" s="17"/>
      <c r="K4" s="17"/>
    </row>
    <row r="5" spans="1:11" ht="21" customHeight="1" x14ac:dyDescent="0.25">
      <c r="A5" s="3" t="s">
        <v>6</v>
      </c>
      <c r="B5" s="97">
        <v>45796</v>
      </c>
      <c r="C5" s="97"/>
      <c r="D5" s="97"/>
      <c r="E5" s="97"/>
      <c r="F5" s="97"/>
      <c r="G5" s="17"/>
      <c r="H5" s="17"/>
      <c r="I5" s="17"/>
      <c r="J5" s="17"/>
      <c r="K5" s="17"/>
    </row>
    <row r="6" spans="1:11" ht="21" customHeight="1" x14ac:dyDescent="0.25">
      <c r="A6" s="3" t="s">
        <v>7</v>
      </c>
      <c r="B6" s="94" t="str">
        <f>IF(AND(Travel!B7&lt;&gt;A30,Hospitality!B7&lt;&gt;A30,'All other expenses'!B7&lt;&gt;A30,'Gifts and benefits'!B7&lt;&gt;A30),A31,IF(AND(Travel!B7=A30,Hospitality!B7=A30,'All other expenses'!B7=A30,'Gifts and benefits'!B7=A30),A33,A32))</f>
        <v>Data and totals checked on all sheets</v>
      </c>
      <c r="C6" s="94"/>
      <c r="D6" s="94"/>
      <c r="E6" s="94"/>
      <c r="F6" s="94"/>
      <c r="G6" s="23"/>
      <c r="H6" s="17"/>
      <c r="I6" s="17"/>
      <c r="J6" s="17"/>
      <c r="K6" s="17"/>
    </row>
    <row r="7" spans="1:11" ht="31" x14ac:dyDescent="0.25">
      <c r="A7" s="3" t="s">
        <v>8</v>
      </c>
      <c r="B7" s="93" t="s">
        <v>9</v>
      </c>
      <c r="C7" s="93"/>
      <c r="D7" s="93"/>
      <c r="E7" s="93"/>
      <c r="F7" s="93"/>
      <c r="G7" s="23"/>
      <c r="H7" s="17"/>
      <c r="I7" s="17"/>
      <c r="J7" s="17"/>
      <c r="K7" s="17"/>
    </row>
    <row r="8" spans="1:11" ht="25.5" customHeight="1" x14ac:dyDescent="0.25">
      <c r="A8" s="3" t="s">
        <v>10</v>
      </c>
      <c r="B8" s="93" t="s">
        <v>11</v>
      </c>
      <c r="C8" s="93"/>
      <c r="D8" s="93"/>
      <c r="E8" s="93"/>
      <c r="F8" s="93"/>
      <c r="G8" s="23"/>
      <c r="H8" s="17"/>
      <c r="I8" s="17"/>
      <c r="J8" s="17"/>
      <c r="K8" s="17"/>
    </row>
    <row r="9" spans="1:11" ht="66.75" customHeight="1" x14ac:dyDescent="0.25">
      <c r="A9" s="92" t="s">
        <v>12</v>
      </c>
      <c r="B9" s="92"/>
      <c r="C9" s="92"/>
      <c r="D9" s="92"/>
      <c r="E9" s="92"/>
      <c r="F9" s="92"/>
      <c r="G9" s="23"/>
      <c r="H9" s="17"/>
      <c r="I9" s="17"/>
      <c r="J9" s="17"/>
      <c r="K9" s="17"/>
    </row>
    <row r="10" spans="1:11" s="76" customFormat="1" ht="36" customHeight="1" x14ac:dyDescent="0.3">
      <c r="A10" s="70" t="s">
        <v>13</v>
      </c>
      <c r="B10" s="71" t="s">
        <v>14</v>
      </c>
      <c r="C10" s="71" t="s">
        <v>15</v>
      </c>
      <c r="D10" s="72"/>
      <c r="E10" s="73" t="s">
        <v>16</v>
      </c>
      <c r="F10" s="74" t="s">
        <v>17</v>
      </c>
      <c r="G10" s="75"/>
      <c r="H10" s="75"/>
      <c r="I10" s="75"/>
      <c r="J10" s="75"/>
      <c r="K10" s="75"/>
    </row>
    <row r="11" spans="1:11" ht="27.75" customHeight="1" x14ac:dyDescent="0.35">
      <c r="A11" s="8" t="s">
        <v>18</v>
      </c>
      <c r="B11" s="44">
        <f>B15+B16+B17</f>
        <v>2116.6799999999998</v>
      </c>
      <c r="C11" s="50" t="str">
        <f>IF(Travel!B6="",A34,Travel!B6)</f>
        <v>Figures exclude GST</v>
      </c>
      <c r="D11" s="6"/>
      <c r="E11" s="8" t="s">
        <v>19</v>
      </c>
      <c r="F11" s="33">
        <f>'Gifts and benefits'!C12</f>
        <v>1</v>
      </c>
      <c r="G11" s="29"/>
      <c r="H11" s="29"/>
      <c r="I11" s="29"/>
      <c r="J11" s="29"/>
      <c r="K11" s="29"/>
    </row>
    <row r="12" spans="1:11" ht="27.75" customHeight="1" x14ac:dyDescent="0.35">
      <c r="A12" s="8" t="s">
        <v>20</v>
      </c>
      <c r="B12" s="44">
        <f>Hospitality!B14</f>
        <v>1500.92</v>
      </c>
      <c r="C12" s="50" t="str">
        <f>IF(Hospitality!B6="",A34,Hospitality!B6)</f>
        <v>Figures exclude GST</v>
      </c>
      <c r="D12" s="6"/>
      <c r="E12" s="8" t="s">
        <v>21</v>
      </c>
      <c r="F12" s="33">
        <f>'Gifts and benefits'!C13</f>
        <v>1</v>
      </c>
      <c r="G12" s="29"/>
      <c r="H12" s="29"/>
      <c r="I12" s="29"/>
      <c r="J12" s="29"/>
      <c r="K12" s="29"/>
    </row>
    <row r="13" spans="1:11" ht="27.75" customHeight="1" x14ac:dyDescent="0.25">
      <c r="A13" s="8" t="s">
        <v>22</v>
      </c>
      <c r="B13" s="44">
        <f>'All other expenses'!B18</f>
        <v>145.32</v>
      </c>
      <c r="C13" s="50" t="str">
        <f>IF('All other expenses'!B6="",A34,'All other expenses'!B6)</f>
        <v>Figures exclude GST</v>
      </c>
      <c r="D13" s="6"/>
      <c r="E13" s="8" t="s">
        <v>23</v>
      </c>
      <c r="F13" s="33">
        <f>'Gifts and benefits'!C14</f>
        <v>0</v>
      </c>
      <c r="G13" s="17"/>
      <c r="H13" s="17"/>
      <c r="I13" s="17"/>
      <c r="J13" s="17"/>
      <c r="K13" s="17"/>
    </row>
    <row r="14" spans="1:11" ht="12.75" customHeight="1" x14ac:dyDescent="0.25">
      <c r="A14" s="7"/>
      <c r="B14" s="45"/>
      <c r="C14" s="51"/>
      <c r="D14" s="34"/>
      <c r="E14" s="6"/>
      <c r="F14" s="35"/>
      <c r="G14" s="17"/>
      <c r="H14" s="17"/>
      <c r="I14" s="17"/>
      <c r="J14" s="17"/>
      <c r="K14" s="17"/>
    </row>
    <row r="15" spans="1:11" ht="27.75" customHeight="1" x14ac:dyDescent="0.25">
      <c r="A15" s="9" t="s">
        <v>24</v>
      </c>
      <c r="B15" s="46">
        <f>Travel!B13</f>
        <v>0</v>
      </c>
      <c r="C15" s="52" t="str">
        <f>C11</f>
        <v>Figures exclude GST</v>
      </c>
      <c r="D15" s="6"/>
      <c r="E15" s="6"/>
      <c r="F15" s="35"/>
      <c r="G15" s="17"/>
      <c r="H15" s="17"/>
      <c r="I15" s="17"/>
      <c r="J15" s="17"/>
      <c r="K15" s="17"/>
    </row>
    <row r="16" spans="1:11" ht="27.75" customHeight="1" x14ac:dyDescent="0.25">
      <c r="A16" s="9" t="s">
        <v>25</v>
      </c>
      <c r="B16" s="46">
        <f>Travel!B42</f>
        <v>1934.84</v>
      </c>
      <c r="C16" s="52" t="str">
        <f>C11</f>
        <v>Figures exclude GST</v>
      </c>
      <c r="D16" s="36"/>
      <c r="E16" s="6"/>
      <c r="F16" s="37"/>
      <c r="G16" s="17"/>
      <c r="H16" s="17"/>
      <c r="I16" s="17"/>
      <c r="J16" s="17"/>
      <c r="K16" s="17"/>
    </row>
    <row r="17" spans="1:11" ht="27.75" customHeight="1" x14ac:dyDescent="0.25">
      <c r="A17" s="9" t="s">
        <v>26</v>
      </c>
      <c r="B17" s="46">
        <f>Travel!B53</f>
        <v>181.84</v>
      </c>
      <c r="C17" s="52" t="str">
        <f>C11</f>
        <v>Figures exclude GST</v>
      </c>
      <c r="D17" s="6"/>
      <c r="E17" s="6"/>
      <c r="F17" s="37"/>
      <c r="G17" s="17"/>
      <c r="H17" s="17"/>
      <c r="I17" s="17"/>
      <c r="J17" s="17"/>
      <c r="K17" s="17"/>
    </row>
    <row r="18" spans="1:11" ht="27.75" hidden="1" customHeight="1" x14ac:dyDescent="0.3">
      <c r="A18" s="17"/>
      <c r="B18" s="19"/>
      <c r="C18" s="17"/>
      <c r="D18" s="5"/>
      <c r="E18" s="5"/>
      <c r="F18" s="28"/>
      <c r="G18" s="17"/>
      <c r="H18" s="17"/>
      <c r="I18" s="17"/>
      <c r="J18" s="17"/>
      <c r="K18" s="17"/>
    </row>
    <row r="19" spans="1:11" ht="13" hidden="1" x14ac:dyDescent="0.3">
      <c r="A19" s="18"/>
      <c r="B19" s="19"/>
      <c r="C19" s="17"/>
      <c r="D19" s="17"/>
      <c r="E19" s="17"/>
      <c r="F19" s="17"/>
      <c r="G19" s="17"/>
      <c r="H19" s="17"/>
      <c r="I19" s="17"/>
      <c r="J19" s="17"/>
      <c r="K19" s="17"/>
    </row>
    <row r="20" spans="1:11" hidden="1" x14ac:dyDescent="0.25">
      <c r="A20" s="20"/>
      <c r="D20" s="17"/>
      <c r="E20" s="17"/>
      <c r="F20" s="17"/>
      <c r="G20" s="17"/>
      <c r="H20" s="17"/>
      <c r="I20" s="17"/>
      <c r="J20" s="17"/>
      <c r="K20" s="17"/>
    </row>
    <row r="21" spans="1:11" ht="12.65" hidden="1" customHeight="1" x14ac:dyDescent="0.25">
      <c r="A21" s="20"/>
      <c r="D21" s="17"/>
      <c r="E21" s="17"/>
      <c r="F21" s="17"/>
      <c r="G21" s="17"/>
      <c r="H21" s="17"/>
      <c r="I21" s="17"/>
      <c r="J21" s="17"/>
      <c r="K21" s="17"/>
    </row>
    <row r="22" spans="1:11" hidden="1" x14ac:dyDescent="0.25">
      <c r="A22" s="20"/>
      <c r="D22" s="17"/>
      <c r="E22" s="17"/>
      <c r="F22" s="17"/>
      <c r="G22" s="17"/>
      <c r="H22" s="17"/>
      <c r="I22" s="17"/>
      <c r="J22" s="17"/>
      <c r="K22" s="17"/>
    </row>
    <row r="23" spans="1:11" ht="2.25" hidden="1" customHeight="1" x14ac:dyDescent="0.25">
      <c r="A23" s="20"/>
      <c r="D23" s="17"/>
      <c r="E23" s="17"/>
      <c r="F23" s="17"/>
      <c r="G23" s="17"/>
      <c r="H23" s="17"/>
      <c r="I23" s="17"/>
      <c r="J23" s="17"/>
      <c r="K23" s="17"/>
    </row>
    <row r="24" spans="1:11" ht="3" hidden="1" customHeight="1" x14ac:dyDescent="0.25">
      <c r="A24" s="26"/>
      <c r="B24" s="17"/>
      <c r="C24" s="17"/>
      <c r="D24" s="17"/>
      <c r="E24" s="17"/>
      <c r="F24" s="17"/>
      <c r="G24" s="17"/>
      <c r="H24" s="17"/>
      <c r="I24" s="17"/>
      <c r="J24" s="17"/>
      <c r="K24" s="17"/>
    </row>
    <row r="25" spans="1:11" ht="8.25" hidden="1" customHeight="1" x14ac:dyDescent="0.3">
      <c r="A25" s="12" t="s">
        <v>27</v>
      </c>
      <c r="B25" s="13"/>
      <c r="C25" s="13"/>
      <c r="D25" s="13"/>
      <c r="E25" s="13"/>
      <c r="F25" s="13"/>
      <c r="G25" s="17"/>
      <c r="H25" s="17"/>
      <c r="I25" s="17"/>
      <c r="J25" s="17"/>
      <c r="K25" s="17"/>
    </row>
    <row r="26" spans="1:11" hidden="1" x14ac:dyDescent="0.25">
      <c r="A26" s="11" t="s">
        <v>28</v>
      </c>
      <c r="B26" s="4"/>
      <c r="C26" s="4"/>
      <c r="D26" s="11"/>
      <c r="E26" s="11"/>
      <c r="F26" s="11"/>
      <c r="G26" s="17"/>
      <c r="H26" s="17"/>
      <c r="I26" s="17"/>
      <c r="J26" s="17"/>
      <c r="K26" s="17"/>
    </row>
    <row r="27" spans="1:11" hidden="1" x14ac:dyDescent="0.25">
      <c r="A27" s="10" t="s">
        <v>29</v>
      </c>
      <c r="B27" s="10"/>
      <c r="C27" s="10"/>
      <c r="D27" s="10"/>
      <c r="E27" s="10"/>
      <c r="F27" s="10"/>
      <c r="G27" s="17"/>
      <c r="H27" s="17"/>
      <c r="I27" s="17"/>
      <c r="J27" s="17"/>
      <c r="K27" s="17"/>
    </row>
    <row r="28" spans="1:11" hidden="1" x14ac:dyDescent="0.25">
      <c r="A28" s="10" t="s">
        <v>30</v>
      </c>
      <c r="B28" s="10"/>
      <c r="C28" s="10"/>
      <c r="D28" s="10"/>
      <c r="E28" s="10"/>
      <c r="F28" s="10"/>
      <c r="G28" s="17"/>
      <c r="H28" s="17"/>
      <c r="I28" s="17"/>
      <c r="J28" s="17"/>
      <c r="K28" s="17"/>
    </row>
    <row r="29" spans="1:11" hidden="1" x14ac:dyDescent="0.25">
      <c r="A29" s="11" t="s">
        <v>31</v>
      </c>
      <c r="B29" s="11"/>
      <c r="C29" s="11"/>
      <c r="D29" s="11"/>
      <c r="E29" s="11"/>
      <c r="F29" s="11"/>
      <c r="G29" s="17"/>
      <c r="H29" s="17"/>
      <c r="I29" s="17"/>
      <c r="J29" s="17"/>
      <c r="K29" s="17"/>
    </row>
    <row r="30" spans="1:11" hidden="1" x14ac:dyDescent="0.25">
      <c r="A30" s="11" t="s">
        <v>32</v>
      </c>
      <c r="B30" s="11"/>
      <c r="C30" s="11"/>
      <c r="D30" s="11"/>
      <c r="E30" s="11"/>
      <c r="F30" s="11"/>
      <c r="G30" s="17"/>
      <c r="H30" s="17"/>
      <c r="I30" s="17"/>
      <c r="J30" s="17"/>
      <c r="K30" s="17"/>
    </row>
    <row r="31" spans="1:11" hidden="1" x14ac:dyDescent="0.25">
      <c r="A31" s="10" t="s">
        <v>33</v>
      </c>
      <c r="B31" s="10"/>
      <c r="C31" s="10"/>
      <c r="D31" s="10"/>
      <c r="E31" s="10"/>
      <c r="F31" s="10"/>
      <c r="G31" s="17"/>
      <c r="H31" s="17"/>
      <c r="I31" s="17"/>
      <c r="J31" s="17"/>
      <c r="K31" s="17"/>
    </row>
    <row r="32" spans="1:11" hidden="1" x14ac:dyDescent="0.25">
      <c r="A32" s="10" t="s">
        <v>34</v>
      </c>
      <c r="B32" s="10"/>
      <c r="C32" s="10"/>
      <c r="D32" s="10"/>
      <c r="E32" s="10"/>
      <c r="F32" s="10"/>
      <c r="G32" s="17"/>
      <c r="H32" s="17"/>
      <c r="I32" s="17"/>
      <c r="J32" s="17"/>
      <c r="K32" s="17"/>
    </row>
    <row r="33" spans="1:11" ht="9" hidden="1" customHeight="1" x14ac:dyDescent="0.25">
      <c r="A33" s="10" t="s">
        <v>35</v>
      </c>
      <c r="B33" s="10"/>
      <c r="C33" s="10"/>
      <c r="D33" s="10"/>
      <c r="E33" s="10"/>
      <c r="F33" s="10"/>
      <c r="G33" s="17"/>
      <c r="H33" s="17"/>
      <c r="I33" s="17"/>
      <c r="J33" s="17"/>
      <c r="K33" s="17"/>
    </row>
    <row r="34" spans="1:11" hidden="1" x14ac:dyDescent="0.25">
      <c r="A34" s="11" t="s">
        <v>36</v>
      </c>
      <c r="B34" s="11"/>
      <c r="C34" s="11"/>
      <c r="D34" s="11"/>
      <c r="E34" s="11"/>
      <c r="F34" s="11"/>
      <c r="G34" s="17"/>
      <c r="H34" s="17"/>
      <c r="I34" s="17"/>
      <c r="J34" s="17"/>
      <c r="K34" s="17"/>
    </row>
    <row r="35" spans="1:11" hidden="1" x14ac:dyDescent="0.25">
      <c r="A35" s="11" t="s">
        <v>37</v>
      </c>
      <c r="B35" s="11"/>
      <c r="C35" s="11"/>
      <c r="D35" s="11"/>
      <c r="E35" s="11"/>
      <c r="F35" s="11"/>
      <c r="G35" s="17"/>
      <c r="H35" s="17"/>
      <c r="I35" s="17"/>
      <c r="J35" s="17"/>
      <c r="K35" s="17"/>
    </row>
    <row r="36" spans="1:11" hidden="1" x14ac:dyDescent="0.25">
      <c r="A36" s="10" t="s">
        <v>38</v>
      </c>
      <c r="B36" s="48"/>
      <c r="C36" s="48"/>
      <c r="D36" s="48"/>
      <c r="E36" s="48"/>
      <c r="F36" s="48"/>
      <c r="G36" s="17"/>
      <c r="H36" s="17"/>
      <c r="I36" s="17"/>
      <c r="J36" s="17"/>
      <c r="K36" s="17"/>
    </row>
    <row r="37" spans="1:11" hidden="1" x14ac:dyDescent="0.25">
      <c r="A37" s="10" t="s">
        <v>9</v>
      </c>
      <c r="B37" s="48"/>
      <c r="C37" s="48"/>
      <c r="D37" s="48"/>
      <c r="E37" s="48"/>
      <c r="F37" s="48"/>
      <c r="G37" s="17"/>
      <c r="H37" s="17"/>
      <c r="I37" s="17"/>
      <c r="J37" s="17"/>
      <c r="K37" s="17"/>
    </row>
    <row r="38" spans="1:11" hidden="1" x14ac:dyDescent="0.25">
      <c r="A38" s="10" t="s">
        <v>39</v>
      </c>
      <c r="B38" s="48"/>
      <c r="C38" s="48"/>
      <c r="D38" s="48"/>
      <c r="E38" s="48"/>
      <c r="F38" s="48"/>
      <c r="G38" s="17"/>
      <c r="H38" s="17"/>
      <c r="I38" s="17"/>
      <c r="J38" s="17"/>
      <c r="K38" s="17"/>
    </row>
    <row r="39" spans="1:11" hidden="1" x14ac:dyDescent="0.25">
      <c r="A39" s="11" t="s">
        <v>40</v>
      </c>
      <c r="B39" s="4"/>
      <c r="C39" s="4"/>
      <c r="D39" s="4"/>
      <c r="E39" s="4"/>
      <c r="F39" s="4"/>
      <c r="G39" s="17"/>
      <c r="H39" s="17"/>
      <c r="I39" s="17"/>
      <c r="J39" s="17"/>
      <c r="K39" s="17"/>
    </row>
    <row r="40" spans="1:11" hidden="1" x14ac:dyDescent="0.25">
      <c r="A40" s="4" t="s">
        <v>41</v>
      </c>
      <c r="B40" s="4"/>
      <c r="C40" s="4"/>
      <c r="D40" s="4"/>
      <c r="E40" s="4"/>
      <c r="F40" s="4"/>
      <c r="G40" s="17"/>
      <c r="H40" s="17"/>
      <c r="I40" s="17"/>
      <c r="J40" s="17"/>
      <c r="K40" s="17"/>
    </row>
    <row r="41" spans="1:11" hidden="1" x14ac:dyDescent="0.25">
      <c r="A41" s="4" t="s">
        <v>42</v>
      </c>
      <c r="B41" s="4"/>
      <c r="C41" s="4"/>
      <c r="D41" s="4"/>
      <c r="E41" s="4"/>
      <c r="F41" s="4"/>
      <c r="G41" s="17"/>
      <c r="H41" s="17"/>
      <c r="I41" s="17"/>
      <c r="J41" s="17"/>
      <c r="K41" s="17"/>
    </row>
    <row r="42" spans="1:11" hidden="1" x14ac:dyDescent="0.25">
      <c r="A42" s="4" t="s">
        <v>43</v>
      </c>
      <c r="B42" s="4"/>
      <c r="C42" s="4"/>
      <c r="D42" s="4"/>
      <c r="E42" s="4"/>
      <c r="F42" s="4"/>
      <c r="G42" s="17"/>
      <c r="H42" s="17"/>
      <c r="I42" s="17"/>
      <c r="J42" s="17"/>
      <c r="K42" s="17"/>
    </row>
    <row r="43" spans="1:11" hidden="1" x14ac:dyDescent="0.25">
      <c r="A43" s="4" t="s">
        <v>44</v>
      </c>
      <c r="B43" s="4"/>
      <c r="C43" s="4"/>
      <c r="D43" s="4"/>
      <c r="E43" s="4"/>
      <c r="F43" s="4"/>
      <c r="G43" s="17"/>
      <c r="H43" s="17"/>
      <c r="I43" s="17"/>
      <c r="J43" s="17"/>
      <c r="K43" s="17"/>
    </row>
    <row r="44" spans="1:11" hidden="1" x14ac:dyDescent="0.25">
      <c r="A44" s="4" t="s">
        <v>45</v>
      </c>
      <c r="B44" s="4"/>
      <c r="C44" s="4"/>
      <c r="D44" s="4"/>
      <c r="E44" s="4"/>
      <c r="F44" s="4"/>
      <c r="G44" s="17"/>
      <c r="H44" s="17"/>
      <c r="I44" s="17"/>
      <c r="J44" s="17"/>
      <c r="K44" s="17"/>
    </row>
    <row r="45" spans="1:11" hidden="1" x14ac:dyDescent="0.25">
      <c r="A45" s="49" t="s">
        <v>46</v>
      </c>
      <c r="B45" s="48"/>
      <c r="C45" s="48"/>
      <c r="D45" s="48"/>
      <c r="E45" s="48"/>
      <c r="F45" s="48"/>
      <c r="G45" s="17"/>
      <c r="H45" s="17"/>
      <c r="I45" s="17"/>
      <c r="J45" s="17"/>
      <c r="K45" s="17"/>
    </row>
    <row r="46" spans="1:11" hidden="1" x14ac:dyDescent="0.25">
      <c r="A46" s="48" t="s">
        <v>47</v>
      </c>
      <c r="B46" s="48"/>
      <c r="C46" s="48"/>
      <c r="D46" s="48"/>
      <c r="E46" s="48"/>
      <c r="F46" s="48"/>
      <c r="G46" s="17"/>
      <c r="H46" s="17"/>
      <c r="I46" s="17"/>
      <c r="J46" s="17"/>
      <c r="K46" s="17"/>
    </row>
    <row r="47" spans="1:11" hidden="1" x14ac:dyDescent="0.25">
      <c r="A47" s="38">
        <v>-20000</v>
      </c>
      <c r="B47" s="4"/>
      <c r="C47" s="4"/>
      <c r="D47" s="4"/>
      <c r="E47" s="4"/>
      <c r="F47" s="4"/>
      <c r="G47" s="17"/>
      <c r="H47" s="17"/>
      <c r="I47" s="17"/>
      <c r="J47" s="17"/>
      <c r="K47" s="17"/>
    </row>
    <row r="48" spans="1:11" ht="3.75" hidden="1" customHeight="1" x14ac:dyDescent="0.25">
      <c r="A48" s="64" t="s">
        <v>48</v>
      </c>
      <c r="B48" s="48"/>
      <c r="C48" s="48"/>
      <c r="D48" s="48"/>
      <c r="E48" s="48"/>
      <c r="F48" s="48"/>
      <c r="G48" s="17"/>
      <c r="H48" s="17"/>
      <c r="I48" s="17"/>
      <c r="J48" s="17"/>
      <c r="K48" s="17"/>
    </row>
    <row r="49" spans="1:11" ht="25" hidden="1" x14ac:dyDescent="0.25">
      <c r="A49" s="64" t="s">
        <v>49</v>
      </c>
      <c r="B49" s="48"/>
      <c r="C49" s="48"/>
      <c r="D49" s="48"/>
      <c r="E49" s="48"/>
      <c r="F49" s="48"/>
      <c r="G49" s="17"/>
      <c r="H49" s="17"/>
      <c r="I49" s="17"/>
      <c r="J49" s="17"/>
      <c r="K49" s="17"/>
    </row>
    <row r="50" spans="1:11" ht="25" hidden="1" x14ac:dyDescent="0.25">
      <c r="A50" s="65" t="s">
        <v>50</v>
      </c>
      <c r="B50" s="4"/>
      <c r="C50" s="4"/>
      <c r="D50" s="4"/>
      <c r="E50" s="4"/>
      <c r="F50" s="4"/>
      <c r="G50" s="17"/>
      <c r="H50" s="17"/>
      <c r="I50" s="17"/>
      <c r="J50" s="17"/>
      <c r="K50" s="17"/>
    </row>
    <row r="51" spans="1:11" ht="25" hidden="1" x14ac:dyDescent="0.25">
      <c r="A51" s="65" t="s">
        <v>51</v>
      </c>
      <c r="B51" s="4"/>
      <c r="C51" s="4"/>
      <c r="D51" s="4"/>
      <c r="E51" s="4"/>
      <c r="F51" s="4"/>
      <c r="G51" s="17"/>
      <c r="H51" s="17"/>
      <c r="I51" s="17"/>
      <c r="J51" s="17"/>
      <c r="K51" s="17"/>
    </row>
    <row r="52" spans="1:11" ht="37.5" hidden="1" x14ac:dyDescent="0.3">
      <c r="A52" s="65" t="s">
        <v>52</v>
      </c>
      <c r="B52" s="57"/>
      <c r="C52" s="57"/>
      <c r="D52" s="57"/>
      <c r="E52" s="11"/>
      <c r="F52" s="11"/>
      <c r="G52" s="17"/>
      <c r="H52" s="17"/>
      <c r="I52" s="17"/>
      <c r="J52" s="17"/>
      <c r="K52" s="17"/>
    </row>
    <row r="53" spans="1:11" ht="13" hidden="1" x14ac:dyDescent="0.3">
      <c r="A53" s="62" t="s">
        <v>53</v>
      </c>
      <c r="B53" s="56"/>
      <c r="C53" s="56"/>
      <c r="D53" s="56"/>
      <c r="E53" s="10"/>
      <c r="F53" s="10" t="b">
        <v>1</v>
      </c>
      <c r="G53" s="17"/>
      <c r="H53" s="17"/>
      <c r="I53" s="17"/>
      <c r="J53" s="17"/>
      <c r="K53" s="17"/>
    </row>
    <row r="54" spans="1:11" ht="13" hidden="1" x14ac:dyDescent="0.3">
      <c r="A54" s="63" t="s">
        <v>54</v>
      </c>
      <c r="B54" s="62"/>
      <c r="C54" s="62"/>
      <c r="D54" s="62"/>
      <c r="E54" s="10"/>
      <c r="F54" s="10" t="b">
        <v>0</v>
      </c>
      <c r="G54" s="17"/>
      <c r="H54" s="17"/>
      <c r="I54" s="17"/>
      <c r="J54" s="17"/>
      <c r="K54" s="17"/>
    </row>
    <row r="55" spans="1:11" ht="37.5" hidden="1" customHeight="1" x14ac:dyDescent="0.25">
      <c r="A55" s="66"/>
      <c r="B55" s="58">
        <f>COUNT(Travel!B12:B12)</f>
        <v>0</v>
      </c>
      <c r="C55" s="58"/>
      <c r="D55" s="58">
        <f>COUNTIF(Travel!D12:D12,"*")</f>
        <v>0</v>
      </c>
      <c r="E55" s="59"/>
      <c r="F55" s="59" t="b">
        <f>MIN(B55,D55)=MAX(B55,D55)</f>
        <v>1</v>
      </c>
      <c r="G55" s="17"/>
      <c r="H55" s="17"/>
      <c r="I55" s="17"/>
      <c r="J55" s="17"/>
      <c r="K55" s="17"/>
    </row>
    <row r="56" spans="1:11" ht="30" hidden="1" customHeight="1" x14ac:dyDescent="0.25">
      <c r="A56" s="66" t="s">
        <v>55</v>
      </c>
      <c r="B56" s="58">
        <f>COUNT(Travel!B16:B41)</f>
        <v>26</v>
      </c>
      <c r="C56" s="58"/>
      <c r="D56" s="58">
        <f>COUNTIF(Travel!D16:D41,"*")</f>
        <v>26</v>
      </c>
      <c r="E56" s="59"/>
      <c r="F56" s="59" t="b">
        <f>MIN(B56,D56)=MAX(B56,D56)</f>
        <v>1</v>
      </c>
    </row>
    <row r="57" spans="1:11" ht="30" hidden="1" customHeight="1" x14ac:dyDescent="0.3">
      <c r="A57" s="67"/>
      <c r="B57" s="58">
        <f>COUNT(Travel!B48:B52)</f>
        <v>5</v>
      </c>
      <c r="C57" s="58"/>
      <c r="D57" s="58">
        <f>COUNTIF(Travel!D48:D52,"*")</f>
        <v>5</v>
      </c>
      <c r="E57" s="59"/>
      <c r="F57" s="59" t="b">
        <f>MIN(B57,D57)=MAX(B57,D57)</f>
        <v>1</v>
      </c>
    </row>
    <row r="58" spans="1:11" ht="17.25" hidden="1" customHeight="1" x14ac:dyDescent="0.3">
      <c r="A58" s="68" t="s">
        <v>56</v>
      </c>
      <c r="B58" s="60">
        <f>COUNT(Hospitality!B11:B13)</f>
        <v>3</v>
      </c>
      <c r="C58" s="60"/>
      <c r="D58" s="60">
        <f>COUNTIF(Hospitality!D11:D13,"*")</f>
        <v>3</v>
      </c>
      <c r="E58" s="61"/>
      <c r="F58" s="61" t="b">
        <f>MIN(B58,D58)=MAX(B58,D58)</f>
        <v>1</v>
      </c>
    </row>
    <row r="59" spans="1:11" ht="25.5" hidden="1" customHeight="1" x14ac:dyDescent="0.3">
      <c r="A59" s="69" t="s">
        <v>57</v>
      </c>
      <c r="B59" s="59">
        <f>COUNT('All other expenses'!B11:B17)</f>
        <v>7</v>
      </c>
      <c r="C59" s="59"/>
      <c r="D59" s="59">
        <f>COUNTIF('All other expenses'!D11:D17,"*")</f>
        <v>7</v>
      </c>
      <c r="E59" s="59"/>
      <c r="F59" s="59" t="b">
        <f>MIN(B59,D59)=MAX(B59,D59)</f>
        <v>1</v>
      </c>
    </row>
    <row r="60" spans="1:11" ht="54" hidden="1" customHeight="1" x14ac:dyDescent="0.3">
      <c r="A60" s="68" t="s">
        <v>58</v>
      </c>
      <c r="B60" s="60">
        <f>COUNTIF('Gifts and benefits'!B11:B11,"*")</f>
        <v>1</v>
      </c>
      <c r="C60" s="60">
        <f>COUNTIF('Gifts and benefits'!C11:C11,"*")</f>
        <v>1</v>
      </c>
      <c r="D60" s="60"/>
      <c r="E60" s="60">
        <f>COUNTA('Gifts and benefits'!E11:E11)</f>
        <v>1</v>
      </c>
      <c r="F60" s="61" t="b">
        <f>MIN(B60,C60,E60)=MAX(B60,C60,E60)</f>
        <v>1</v>
      </c>
    </row>
    <row r="61" spans="1:11" ht="39" hidden="1" customHeight="1" x14ac:dyDescent="0.25"/>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XFC148"/>
  <sheetViews>
    <sheetView topLeftCell="A108" zoomScaleNormal="100" workbookViewId="0">
      <selection activeCell="A55" sqref="A55:XFD1048576"/>
    </sheetView>
  </sheetViews>
  <sheetFormatPr defaultColWidth="0" defaultRowHeight="12.5" zeroHeight="1" x14ac:dyDescent="0.25"/>
  <cols>
    <col min="1" max="1" width="31.453125" bestFit="1" customWidth="1"/>
    <col min="2" max="2" width="14.26953125" customWidth="1"/>
    <col min="3" max="3" width="71.453125" customWidth="1"/>
    <col min="4" max="4" width="50" customWidth="1"/>
    <col min="5" max="5" width="21.453125" customWidth="1"/>
    <col min="6" max="6" width="37.54296875" hidden="1" customWidth="1"/>
    <col min="7" max="9" width="9.1796875" hidden="1" customWidth="1"/>
    <col min="10" max="13" width="0" hidden="1" customWidth="1"/>
    <col min="14" max="16383" width="9.1796875" hidden="1"/>
    <col min="16384" max="16384" width="7.26953125" hidden="1" customWidth="1"/>
  </cols>
  <sheetData>
    <row r="1" spans="1:6" ht="26.25" customHeight="1" x14ac:dyDescent="0.25">
      <c r="A1" s="100" t="s">
        <v>59</v>
      </c>
      <c r="B1" s="100"/>
      <c r="C1" s="100"/>
      <c r="D1" s="100"/>
      <c r="E1" s="100"/>
      <c r="F1" s="17"/>
    </row>
    <row r="2" spans="1:6" ht="21" customHeight="1" x14ac:dyDescent="0.25">
      <c r="A2" s="3" t="s">
        <v>60</v>
      </c>
      <c r="B2" s="98" t="str">
        <f>'Summary and sign-off'!B2:F2</f>
        <v xml:space="preserve">Te Arawhiti </v>
      </c>
      <c r="C2" s="98"/>
      <c r="D2" s="98"/>
      <c r="E2" s="98"/>
      <c r="F2" s="17"/>
    </row>
    <row r="3" spans="1:6" ht="31" x14ac:dyDescent="0.25">
      <c r="A3" s="3" t="s">
        <v>61</v>
      </c>
      <c r="B3" s="98" t="str">
        <f>'Summary and sign-off'!B3:F3</f>
        <v>Anaru Mill</v>
      </c>
      <c r="C3" s="98"/>
      <c r="D3" s="98"/>
      <c r="E3" s="98"/>
      <c r="F3" s="17"/>
    </row>
    <row r="4" spans="1:6" ht="21" customHeight="1" x14ac:dyDescent="0.25">
      <c r="A4" s="3" t="s">
        <v>62</v>
      </c>
      <c r="B4" s="98">
        <f>'Summary and sign-off'!B4:F4</f>
        <v>45628</v>
      </c>
      <c r="C4" s="98"/>
      <c r="D4" s="98"/>
      <c r="E4" s="98"/>
      <c r="F4" s="17"/>
    </row>
    <row r="5" spans="1:6" ht="21" customHeight="1" x14ac:dyDescent="0.25">
      <c r="A5" s="3" t="s">
        <v>63</v>
      </c>
      <c r="B5" s="98">
        <f>'Summary and sign-off'!B5:F5</f>
        <v>45796</v>
      </c>
      <c r="C5" s="98"/>
      <c r="D5" s="98"/>
      <c r="E5" s="98"/>
      <c r="F5" s="17"/>
    </row>
    <row r="6" spans="1:6" ht="21" customHeight="1" x14ac:dyDescent="0.25">
      <c r="A6" s="3" t="s">
        <v>64</v>
      </c>
      <c r="B6" s="93" t="s">
        <v>30</v>
      </c>
      <c r="C6" s="93"/>
      <c r="D6" s="93"/>
      <c r="E6" s="93"/>
      <c r="F6" s="17"/>
    </row>
    <row r="7" spans="1:6" ht="21" customHeight="1" x14ac:dyDescent="0.25">
      <c r="A7" s="3" t="s">
        <v>7</v>
      </c>
      <c r="B7" s="93" t="s">
        <v>32</v>
      </c>
      <c r="C7" s="93"/>
      <c r="D7" s="93"/>
      <c r="E7" s="93"/>
      <c r="F7" s="17"/>
    </row>
    <row r="8" spans="1:6" ht="36" customHeight="1" x14ac:dyDescent="0.3">
      <c r="A8" s="102" t="s">
        <v>65</v>
      </c>
      <c r="B8" s="103"/>
      <c r="C8" s="103"/>
      <c r="D8" s="103"/>
      <c r="E8" s="103"/>
      <c r="F8" s="19"/>
    </row>
    <row r="9" spans="1:6" ht="36" customHeight="1" x14ac:dyDescent="0.3">
      <c r="A9" s="104" t="s">
        <v>66</v>
      </c>
      <c r="B9" s="105"/>
      <c r="C9" s="105"/>
      <c r="D9" s="105"/>
      <c r="E9" s="105"/>
      <c r="F9" s="19"/>
    </row>
    <row r="10" spans="1:6" ht="24.75" customHeight="1" x14ac:dyDescent="0.35">
      <c r="A10" s="101" t="s">
        <v>67</v>
      </c>
      <c r="B10" s="106"/>
      <c r="C10" s="101"/>
      <c r="D10" s="101"/>
      <c r="E10" s="101"/>
      <c r="F10" s="29"/>
    </row>
    <row r="11" spans="1:6" ht="28.5" customHeight="1" x14ac:dyDescent="0.25">
      <c r="A11" s="24" t="s">
        <v>68</v>
      </c>
      <c r="B11" s="24" t="s">
        <v>69</v>
      </c>
      <c r="C11" s="24" t="s">
        <v>70</v>
      </c>
      <c r="D11" s="24" t="s">
        <v>71</v>
      </c>
      <c r="E11" s="24" t="s">
        <v>72</v>
      </c>
      <c r="F11" s="30"/>
    </row>
    <row r="12" spans="1:6" s="2" customFormat="1" x14ac:dyDescent="0.25">
      <c r="A12" s="83"/>
      <c r="B12" s="84"/>
      <c r="C12" s="85" t="s">
        <v>73</v>
      </c>
      <c r="D12" s="85"/>
      <c r="E12" s="86"/>
      <c r="F12" s="1"/>
    </row>
    <row r="13" spans="1:6" ht="15.75" customHeight="1" x14ac:dyDescent="0.25">
      <c r="A13" s="54" t="s">
        <v>74</v>
      </c>
      <c r="B13" s="55">
        <f>SUM(B12:B12)</f>
        <v>0</v>
      </c>
      <c r="C13" s="82" t="str">
        <f>IF(SUBTOTAL(3,B12:B12)=SUBTOTAL(103,B12:B12),'Summary and sign-off'!$A$48,'Summary and sign-off'!$A$49)</f>
        <v>Check - there are no hidden rows with data</v>
      </c>
      <c r="D13" s="99" t="str">
        <f>IF('Summary and sign-off'!F55='Summary and sign-off'!F54,'Summary and sign-off'!A51,'Summary and sign-off'!A50)</f>
        <v>Check - each entry provides sufficient information</v>
      </c>
      <c r="E13" s="99"/>
      <c r="F13" s="17"/>
    </row>
    <row r="14" spans="1:6" ht="15.75" customHeight="1" x14ac:dyDescent="0.35">
      <c r="A14" s="101" t="s">
        <v>75</v>
      </c>
      <c r="B14" s="101"/>
      <c r="C14" s="101"/>
      <c r="D14" s="101"/>
      <c r="E14" s="101"/>
      <c r="F14" s="29"/>
    </row>
    <row r="15" spans="1:6" ht="30" customHeight="1" x14ac:dyDescent="0.25">
      <c r="A15" s="24" t="s">
        <v>68</v>
      </c>
      <c r="B15" s="24" t="s">
        <v>14</v>
      </c>
      <c r="C15" s="24" t="s">
        <v>76</v>
      </c>
      <c r="D15" s="24" t="s">
        <v>71</v>
      </c>
      <c r="E15" s="24" t="s">
        <v>72</v>
      </c>
      <c r="F15" s="30"/>
    </row>
    <row r="16" spans="1:6" s="2" customFormat="1" ht="15.75" customHeight="1" x14ac:dyDescent="0.25">
      <c r="A16" s="83">
        <v>45634</v>
      </c>
      <c r="B16" s="84">
        <v>22</v>
      </c>
      <c r="C16" s="85" t="s">
        <v>77</v>
      </c>
      <c r="D16" s="85" t="s">
        <v>78</v>
      </c>
      <c r="E16" s="86" t="s">
        <v>79</v>
      </c>
      <c r="F16" s="1"/>
    </row>
    <row r="17" spans="1:6" s="2" customFormat="1" ht="15.75" customHeight="1" x14ac:dyDescent="0.25">
      <c r="A17" s="83">
        <v>45634</v>
      </c>
      <c r="B17" s="84">
        <v>1.67</v>
      </c>
      <c r="C17" s="85" t="s">
        <v>77</v>
      </c>
      <c r="D17" s="85" t="s">
        <v>78</v>
      </c>
      <c r="E17" s="86" t="s">
        <v>79</v>
      </c>
      <c r="F17" s="1"/>
    </row>
    <row r="18" spans="1:6" s="2" customFormat="1" ht="15.75" customHeight="1" x14ac:dyDescent="0.25">
      <c r="A18" s="83">
        <v>45634</v>
      </c>
      <c r="B18" s="84">
        <v>16.510000000000002</v>
      </c>
      <c r="C18" s="85" t="s">
        <v>77</v>
      </c>
      <c r="D18" s="85" t="s">
        <v>78</v>
      </c>
      <c r="E18" s="86" t="s">
        <v>79</v>
      </c>
      <c r="F18" s="1"/>
    </row>
    <row r="19" spans="1:6" s="2" customFormat="1" x14ac:dyDescent="0.25">
      <c r="A19" s="83">
        <v>45634</v>
      </c>
      <c r="B19" s="84">
        <v>892.38</v>
      </c>
      <c r="C19" s="85" t="s">
        <v>77</v>
      </c>
      <c r="D19" s="85" t="s">
        <v>80</v>
      </c>
      <c r="E19" s="86" t="s">
        <v>79</v>
      </c>
      <c r="F19" s="1"/>
    </row>
    <row r="20" spans="1:6" s="2" customFormat="1" x14ac:dyDescent="0.25">
      <c r="A20" s="83">
        <v>45657</v>
      </c>
      <c r="B20" s="84">
        <v>62.25</v>
      </c>
      <c r="C20" s="85" t="s">
        <v>81</v>
      </c>
      <c r="D20" s="85" t="s">
        <v>82</v>
      </c>
      <c r="E20" s="86" t="s">
        <v>83</v>
      </c>
      <c r="F20" s="1"/>
    </row>
    <row r="21" spans="1:6" s="2" customFormat="1" x14ac:dyDescent="0.25">
      <c r="A21" s="83">
        <v>45657</v>
      </c>
      <c r="B21" s="84">
        <v>79.040000000000006</v>
      </c>
      <c r="C21" s="85" t="s">
        <v>84</v>
      </c>
      <c r="D21" s="85" t="s">
        <v>82</v>
      </c>
      <c r="E21" s="86" t="s">
        <v>83</v>
      </c>
      <c r="F21" s="1"/>
    </row>
    <row r="22" spans="1:6" s="2" customFormat="1" x14ac:dyDescent="0.25">
      <c r="A22" s="83">
        <v>45672</v>
      </c>
      <c r="B22" s="84">
        <v>16.510000000000002</v>
      </c>
      <c r="C22" s="85" t="s">
        <v>85</v>
      </c>
      <c r="D22" s="85" t="s">
        <v>78</v>
      </c>
      <c r="E22" s="86" t="s">
        <v>83</v>
      </c>
      <c r="F22" s="1"/>
    </row>
    <row r="23" spans="1:6" s="2" customFormat="1" x14ac:dyDescent="0.25">
      <c r="A23" s="83">
        <v>45679</v>
      </c>
      <c r="B23" s="84">
        <v>0.73</v>
      </c>
      <c r="C23" s="85" t="s">
        <v>85</v>
      </c>
      <c r="D23" s="85" t="s">
        <v>78</v>
      </c>
      <c r="E23" s="86" t="s">
        <v>83</v>
      </c>
      <c r="F23" s="1"/>
    </row>
    <row r="24" spans="1:6" s="2" customFormat="1" x14ac:dyDescent="0.25">
      <c r="A24" s="83">
        <v>45679</v>
      </c>
      <c r="B24" s="84">
        <v>108.19</v>
      </c>
      <c r="C24" s="85" t="s">
        <v>85</v>
      </c>
      <c r="D24" s="85" t="s">
        <v>80</v>
      </c>
      <c r="E24" s="86" t="s">
        <v>83</v>
      </c>
      <c r="F24" s="1"/>
    </row>
    <row r="25" spans="1:6" s="2" customFormat="1" x14ac:dyDescent="0.25">
      <c r="A25" s="83">
        <v>45679</v>
      </c>
      <c r="B25" s="84">
        <v>48.7</v>
      </c>
      <c r="C25" s="85" t="s">
        <v>85</v>
      </c>
      <c r="D25" s="85" t="s">
        <v>78</v>
      </c>
      <c r="E25" s="86" t="s">
        <v>83</v>
      </c>
      <c r="F25" s="1"/>
    </row>
    <row r="26" spans="1:6" s="2" customFormat="1" x14ac:dyDescent="0.25">
      <c r="A26" s="83">
        <v>45688</v>
      </c>
      <c r="B26" s="84">
        <v>7</v>
      </c>
      <c r="C26" s="85" t="s">
        <v>86</v>
      </c>
      <c r="D26" s="85" t="s">
        <v>78</v>
      </c>
      <c r="E26" s="86" t="s">
        <v>79</v>
      </c>
      <c r="F26" s="1"/>
    </row>
    <row r="27" spans="1:6" s="2" customFormat="1" x14ac:dyDescent="0.25">
      <c r="A27" s="83">
        <v>45726</v>
      </c>
      <c r="B27" s="84">
        <v>134.78</v>
      </c>
      <c r="C27" s="85" t="s">
        <v>87</v>
      </c>
      <c r="D27" s="85" t="s">
        <v>88</v>
      </c>
      <c r="E27" s="86" t="s">
        <v>89</v>
      </c>
      <c r="F27" s="1"/>
    </row>
    <row r="28" spans="1:6" s="2" customFormat="1" x14ac:dyDescent="0.25">
      <c r="A28" s="83">
        <v>45737</v>
      </c>
      <c r="B28" s="84">
        <v>16.399999999999999</v>
      </c>
      <c r="C28" s="85" t="s">
        <v>90</v>
      </c>
      <c r="D28" s="85" t="s">
        <v>91</v>
      </c>
      <c r="E28" s="86" t="s">
        <v>92</v>
      </c>
      <c r="F28" s="1"/>
    </row>
    <row r="29" spans="1:6" s="2" customFormat="1" x14ac:dyDescent="0.25">
      <c r="A29" s="83">
        <v>45737</v>
      </c>
      <c r="B29" s="84">
        <v>24.69</v>
      </c>
      <c r="C29" s="85" t="s">
        <v>90</v>
      </c>
      <c r="D29" s="85" t="s">
        <v>93</v>
      </c>
      <c r="E29" s="86" t="s">
        <v>92</v>
      </c>
      <c r="F29" s="1"/>
    </row>
    <row r="30" spans="1:6" s="2" customFormat="1" x14ac:dyDescent="0.25">
      <c r="A30" s="83">
        <v>45738</v>
      </c>
      <c r="B30" s="84">
        <v>16.510000000000002</v>
      </c>
      <c r="C30" s="85" t="s">
        <v>94</v>
      </c>
      <c r="D30" s="85" t="s">
        <v>78</v>
      </c>
      <c r="E30" s="86" t="s">
        <v>95</v>
      </c>
      <c r="F30" s="1"/>
    </row>
    <row r="31" spans="1:6" s="2" customFormat="1" x14ac:dyDescent="0.25">
      <c r="A31" s="83">
        <v>45738</v>
      </c>
      <c r="B31" s="84">
        <v>1.46</v>
      </c>
      <c r="C31" s="85" t="s">
        <v>94</v>
      </c>
      <c r="D31" s="85" t="s">
        <v>78</v>
      </c>
      <c r="E31" s="86" t="s">
        <v>95</v>
      </c>
      <c r="F31" s="1"/>
    </row>
    <row r="32" spans="1:6" s="2" customFormat="1" x14ac:dyDescent="0.25">
      <c r="A32" s="83">
        <v>45745</v>
      </c>
      <c r="B32" s="84">
        <v>100.31</v>
      </c>
      <c r="C32" s="85" t="s">
        <v>96</v>
      </c>
      <c r="D32" s="85" t="s">
        <v>97</v>
      </c>
      <c r="E32" s="86" t="s">
        <v>95</v>
      </c>
      <c r="F32" s="1"/>
    </row>
    <row r="33" spans="1:6" s="2" customFormat="1" x14ac:dyDescent="0.25">
      <c r="A33" s="83">
        <v>45752</v>
      </c>
      <c r="B33" s="84">
        <v>46.56</v>
      </c>
      <c r="C33" s="85" t="s">
        <v>98</v>
      </c>
      <c r="D33" s="85" t="s">
        <v>97</v>
      </c>
      <c r="E33" s="86" t="s">
        <v>99</v>
      </c>
      <c r="F33" s="1"/>
    </row>
    <row r="34" spans="1:6" s="2" customFormat="1" x14ac:dyDescent="0.25">
      <c r="A34" s="83">
        <v>45752</v>
      </c>
      <c r="B34" s="84">
        <v>97.57</v>
      </c>
      <c r="C34" s="85" t="s">
        <v>98</v>
      </c>
      <c r="D34" s="85" t="s">
        <v>100</v>
      </c>
      <c r="E34" s="86" t="s">
        <v>99</v>
      </c>
      <c r="F34" s="1"/>
    </row>
    <row r="35" spans="1:6" s="2" customFormat="1" x14ac:dyDescent="0.25">
      <c r="A35" s="83">
        <v>45755</v>
      </c>
      <c r="B35" s="84">
        <v>7</v>
      </c>
      <c r="C35" s="85" t="s">
        <v>98</v>
      </c>
      <c r="D35" s="85" t="s">
        <v>78</v>
      </c>
      <c r="E35" s="86" t="s">
        <v>99</v>
      </c>
      <c r="F35" s="1"/>
    </row>
    <row r="36" spans="1:6" s="2" customFormat="1" x14ac:dyDescent="0.25">
      <c r="A36" s="83">
        <v>45778</v>
      </c>
      <c r="B36" s="84">
        <v>5.79</v>
      </c>
      <c r="C36" s="85" t="s">
        <v>101</v>
      </c>
      <c r="D36" s="85" t="s">
        <v>91</v>
      </c>
      <c r="E36" s="86" t="s">
        <v>99</v>
      </c>
      <c r="F36" s="1"/>
    </row>
    <row r="37" spans="1:6" s="2" customFormat="1" x14ac:dyDescent="0.25">
      <c r="A37" s="83">
        <v>45778</v>
      </c>
      <c r="B37" s="84">
        <v>24.78</v>
      </c>
      <c r="C37" s="85" t="s">
        <v>101</v>
      </c>
      <c r="D37" s="85" t="s">
        <v>102</v>
      </c>
      <c r="E37" s="86" t="s">
        <v>99</v>
      </c>
      <c r="F37" s="1"/>
    </row>
    <row r="38" spans="1:6" s="2" customFormat="1" x14ac:dyDescent="0.25">
      <c r="A38" s="83">
        <v>45778</v>
      </c>
      <c r="B38" s="84">
        <v>6.52</v>
      </c>
      <c r="C38" s="85" t="s">
        <v>101</v>
      </c>
      <c r="D38" s="85" t="s">
        <v>102</v>
      </c>
      <c r="E38" s="86" t="s">
        <v>99</v>
      </c>
      <c r="F38" s="1"/>
    </row>
    <row r="39" spans="1:6" s="2" customFormat="1" x14ac:dyDescent="0.25">
      <c r="A39" s="83">
        <v>45779</v>
      </c>
      <c r="B39" s="84">
        <v>63.19</v>
      </c>
      <c r="C39" s="85" t="s">
        <v>101</v>
      </c>
      <c r="D39" s="85" t="s">
        <v>103</v>
      </c>
      <c r="E39" s="86" t="s">
        <v>99</v>
      </c>
      <c r="F39" s="1"/>
    </row>
    <row r="40" spans="1:6" s="2" customFormat="1" x14ac:dyDescent="0.25">
      <c r="A40" s="83">
        <v>45779</v>
      </c>
      <c r="B40" s="84">
        <v>113.72</v>
      </c>
      <c r="C40" s="85" t="s">
        <v>104</v>
      </c>
      <c r="D40" s="85" t="s">
        <v>105</v>
      </c>
      <c r="E40" s="86" t="s">
        <v>99</v>
      </c>
      <c r="F40" s="1"/>
    </row>
    <row r="41" spans="1:6" s="2" customFormat="1" x14ac:dyDescent="0.25">
      <c r="A41" s="83">
        <v>45780</v>
      </c>
      <c r="B41" s="84">
        <v>20.58</v>
      </c>
      <c r="C41" s="85" t="s">
        <v>106</v>
      </c>
      <c r="D41" s="85" t="s">
        <v>97</v>
      </c>
      <c r="E41" s="86" t="s">
        <v>99</v>
      </c>
      <c r="F41" s="1"/>
    </row>
    <row r="42" spans="1:6" ht="22.5" customHeight="1" x14ac:dyDescent="0.25">
      <c r="A42" s="54" t="s">
        <v>107</v>
      </c>
      <c r="B42" s="55">
        <f>SUM(B16:B41)</f>
        <v>1934.84</v>
      </c>
      <c r="C42" s="82"/>
      <c r="D42" s="99"/>
      <c r="E42" s="99"/>
      <c r="F42" s="17"/>
    </row>
    <row r="43" spans="1:6" ht="22.5" customHeight="1" x14ac:dyDescent="0.25">
      <c r="A43" s="101" t="s">
        <v>108</v>
      </c>
      <c r="B43" s="101"/>
      <c r="C43" s="101"/>
      <c r="D43" s="101"/>
      <c r="E43" s="101"/>
      <c r="F43" s="17"/>
    </row>
    <row r="44" spans="1:6" ht="22.5" customHeight="1" x14ac:dyDescent="0.25">
      <c r="A44" s="24" t="s">
        <v>68</v>
      </c>
      <c r="B44" s="24" t="s">
        <v>14</v>
      </c>
      <c r="C44" s="24" t="s">
        <v>109</v>
      </c>
      <c r="D44" s="24" t="s">
        <v>110</v>
      </c>
      <c r="E44" s="24" t="s">
        <v>72</v>
      </c>
      <c r="F44" s="28"/>
    </row>
    <row r="45" spans="1:6" s="2" customFormat="1" ht="22.5" customHeight="1" x14ac:dyDescent="0.25">
      <c r="A45" s="83">
        <v>45688</v>
      </c>
      <c r="B45" s="84">
        <v>18.72</v>
      </c>
      <c r="C45" s="85" t="s">
        <v>111</v>
      </c>
      <c r="D45" s="85" t="s">
        <v>82</v>
      </c>
      <c r="E45" s="86" t="s">
        <v>83</v>
      </c>
      <c r="F45" s="1"/>
    </row>
    <row r="46" spans="1:6" s="2" customFormat="1" ht="22.5" customHeight="1" x14ac:dyDescent="0.25">
      <c r="A46" s="83">
        <v>45716</v>
      </c>
      <c r="B46" s="84">
        <v>44.15</v>
      </c>
      <c r="C46" s="85" t="s">
        <v>112</v>
      </c>
      <c r="D46" s="85" t="s">
        <v>82</v>
      </c>
      <c r="E46" s="86" t="s">
        <v>83</v>
      </c>
      <c r="F46" s="1"/>
    </row>
    <row r="47" spans="1:6" s="2" customFormat="1" ht="22.5" customHeight="1" x14ac:dyDescent="0.25">
      <c r="A47" s="83">
        <v>45747</v>
      </c>
      <c r="B47" s="84">
        <v>40.869999999999997</v>
      </c>
      <c r="C47" s="85" t="s">
        <v>113</v>
      </c>
      <c r="D47" s="85" t="s">
        <v>82</v>
      </c>
      <c r="E47" s="86" t="s">
        <v>83</v>
      </c>
      <c r="F47" s="1"/>
    </row>
    <row r="48" spans="1:6" s="2" customFormat="1" ht="22.5" customHeight="1" x14ac:dyDescent="0.25">
      <c r="A48" s="83">
        <v>45747</v>
      </c>
      <c r="B48" s="84">
        <v>22.55</v>
      </c>
      <c r="C48" s="85" t="s">
        <v>114</v>
      </c>
      <c r="D48" s="85" t="s">
        <v>82</v>
      </c>
      <c r="E48" s="86" t="s">
        <v>83</v>
      </c>
      <c r="F48" s="1"/>
    </row>
    <row r="49" spans="1:6" s="2" customFormat="1" ht="22.5" customHeight="1" x14ac:dyDescent="0.25">
      <c r="A49" s="83">
        <v>45747</v>
      </c>
      <c r="B49" s="84">
        <v>25.21</v>
      </c>
      <c r="C49" s="85" t="s">
        <v>115</v>
      </c>
      <c r="D49" s="85" t="s">
        <v>82</v>
      </c>
      <c r="E49" s="86" t="s">
        <v>83</v>
      </c>
      <c r="F49" s="1"/>
    </row>
    <row r="50" spans="1:6" s="2" customFormat="1" ht="22.5" customHeight="1" x14ac:dyDescent="0.25">
      <c r="A50" s="83">
        <v>45747</v>
      </c>
      <c r="B50" s="84">
        <v>39.130000000000003</v>
      </c>
      <c r="C50" s="85" t="s">
        <v>116</v>
      </c>
      <c r="D50" s="85" t="s">
        <v>82</v>
      </c>
      <c r="E50" s="86" t="s">
        <v>83</v>
      </c>
      <c r="F50" s="1"/>
    </row>
    <row r="51" spans="1:6" s="2" customFormat="1" ht="22.5" customHeight="1" x14ac:dyDescent="0.25">
      <c r="A51" s="83">
        <v>45777</v>
      </c>
      <c r="B51" s="84">
        <v>55.82</v>
      </c>
      <c r="C51" s="85" t="s">
        <v>98</v>
      </c>
      <c r="D51" s="85" t="s">
        <v>82</v>
      </c>
      <c r="E51" s="86" t="s">
        <v>83</v>
      </c>
      <c r="F51" s="1"/>
    </row>
    <row r="52" spans="1:6" s="2" customFormat="1" ht="22.5" customHeight="1" x14ac:dyDescent="0.25">
      <c r="A52" s="83">
        <v>45777</v>
      </c>
      <c r="B52" s="84">
        <v>39.130000000000003</v>
      </c>
      <c r="C52" s="85" t="s">
        <v>98</v>
      </c>
      <c r="D52" s="85" t="s">
        <v>82</v>
      </c>
      <c r="E52" s="86" t="s">
        <v>83</v>
      </c>
      <c r="F52" s="1"/>
    </row>
    <row r="53" spans="1:6" ht="22.5" customHeight="1" x14ac:dyDescent="0.25">
      <c r="A53" s="54" t="s">
        <v>117</v>
      </c>
      <c r="B53" s="55">
        <f>SUM(B48:B52)</f>
        <v>181.84</v>
      </c>
      <c r="C53" s="82"/>
      <c r="D53" s="99"/>
      <c r="E53" s="99"/>
      <c r="F53" s="17"/>
    </row>
    <row r="54" spans="1:6" ht="22.5" customHeight="1" x14ac:dyDescent="0.25">
      <c r="A54" s="31" t="s">
        <v>118</v>
      </c>
      <c r="B54" s="43">
        <f>B13+B42+B53</f>
        <v>2116.6799999999998</v>
      </c>
      <c r="C54" s="32"/>
      <c r="D54" s="32"/>
      <c r="E54" s="32"/>
      <c r="F54" s="17"/>
    </row>
    <row r="55" spans="1:6" x14ac:dyDescent="0.25"/>
    <row r="56" spans="1:6" x14ac:dyDescent="0.25"/>
    <row r="57" spans="1:6" x14ac:dyDescent="0.25"/>
    <row r="58" spans="1:6" x14ac:dyDescent="0.25"/>
    <row r="59" spans="1:6" x14ac:dyDescent="0.25"/>
    <row r="60" spans="1:6" x14ac:dyDescent="0.25"/>
    <row r="61" spans="1:6" x14ac:dyDescent="0.25"/>
    <row r="62" spans="1:6" x14ac:dyDescent="0.25"/>
    <row r="63" spans="1:6" x14ac:dyDescent="0.25"/>
    <row r="64" spans="1:6"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sheetData>
  <sheetProtection formatCells="0" formatRows="0" insertColumns="0" insertRows="0" deleteRows="0"/>
  <mergeCells count="15">
    <mergeCell ref="B7:E7"/>
    <mergeCell ref="B5:E5"/>
    <mergeCell ref="D53:E53"/>
    <mergeCell ref="A1:E1"/>
    <mergeCell ref="A14:E14"/>
    <mergeCell ref="A43:E43"/>
    <mergeCell ref="B2:E2"/>
    <mergeCell ref="B3:E3"/>
    <mergeCell ref="B4:E4"/>
    <mergeCell ref="A8:E8"/>
    <mergeCell ref="A9:E9"/>
    <mergeCell ref="B6:E6"/>
    <mergeCell ref="D13:E13"/>
    <mergeCell ref="D42:E42"/>
    <mergeCell ref="A10:E10"/>
  </mergeCells>
  <phoneticPr fontId="30" type="noConversion"/>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6 A12"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44:A47 A1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45:A52 A17:A26 A27:A41"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B45:B52 B12 B16:B41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22"/>
  <sheetViews>
    <sheetView topLeftCell="A2" zoomScaleNormal="100" workbookViewId="0">
      <selection activeCell="A15" sqref="A15:XFD1048576"/>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51.7265625" customWidth="1"/>
    <col min="7" max="10" width="9.1796875" hidden="1" customWidth="1"/>
    <col min="11" max="13" width="0" hidden="1" customWidth="1"/>
  </cols>
  <sheetData>
    <row r="1" spans="1:6" ht="26.25" customHeight="1" x14ac:dyDescent="0.25">
      <c r="A1" s="100" t="s">
        <v>59</v>
      </c>
      <c r="B1" s="100"/>
      <c r="C1" s="100"/>
      <c r="D1" s="100"/>
      <c r="E1" s="100"/>
    </row>
    <row r="2" spans="1:6" ht="21" customHeight="1" x14ac:dyDescent="0.25">
      <c r="A2" s="3" t="s">
        <v>60</v>
      </c>
      <c r="B2" s="98" t="str">
        <f>'Summary and sign-off'!B2:F2</f>
        <v xml:space="preserve">Te Arawhiti </v>
      </c>
      <c r="C2" s="98"/>
      <c r="D2" s="98"/>
      <c r="E2" s="98"/>
    </row>
    <row r="3" spans="1:6" ht="31" x14ac:dyDescent="0.25">
      <c r="A3" s="3" t="s">
        <v>61</v>
      </c>
      <c r="B3" s="98" t="str">
        <f>'Summary and sign-off'!B3:F3</f>
        <v>Anaru Mill</v>
      </c>
      <c r="C3" s="98"/>
      <c r="D3" s="98"/>
      <c r="E3" s="98"/>
    </row>
    <row r="4" spans="1:6" ht="21" customHeight="1" x14ac:dyDescent="0.25">
      <c r="A4" s="3" t="s">
        <v>62</v>
      </c>
      <c r="B4" s="98">
        <f>'Summary and sign-off'!B4:F4</f>
        <v>45628</v>
      </c>
      <c r="C4" s="98"/>
      <c r="D4" s="98"/>
      <c r="E4" s="98"/>
    </row>
    <row r="5" spans="1:6" ht="21" customHeight="1" x14ac:dyDescent="0.25">
      <c r="A5" s="3" t="s">
        <v>63</v>
      </c>
      <c r="B5" s="98">
        <f>'Summary and sign-off'!B5:F5</f>
        <v>45796</v>
      </c>
      <c r="C5" s="98"/>
      <c r="D5" s="98"/>
      <c r="E5" s="98"/>
    </row>
    <row r="6" spans="1:6" ht="21" customHeight="1" x14ac:dyDescent="0.25">
      <c r="A6" s="3" t="s">
        <v>64</v>
      </c>
      <c r="B6" s="93" t="s">
        <v>30</v>
      </c>
      <c r="C6" s="93"/>
      <c r="D6" s="93"/>
      <c r="E6" s="93"/>
    </row>
    <row r="7" spans="1:6" ht="21" customHeight="1" x14ac:dyDescent="0.25">
      <c r="A7" s="3" t="s">
        <v>7</v>
      </c>
      <c r="B7" s="93" t="s">
        <v>32</v>
      </c>
      <c r="C7" s="93"/>
      <c r="D7" s="93"/>
      <c r="E7" s="93"/>
    </row>
    <row r="8" spans="1:6" ht="35.25" customHeight="1" x14ac:dyDescent="0.35">
      <c r="A8" s="109" t="s">
        <v>119</v>
      </c>
      <c r="B8" s="109"/>
      <c r="C8" s="110"/>
      <c r="D8" s="110"/>
      <c r="E8" s="110"/>
      <c r="F8" s="27"/>
    </row>
    <row r="9" spans="1:6" ht="35.25" customHeight="1" x14ac:dyDescent="0.35">
      <c r="A9" s="107" t="s">
        <v>120</v>
      </c>
      <c r="B9" s="108"/>
      <c r="C9" s="108"/>
      <c r="D9" s="108"/>
      <c r="E9" s="108"/>
      <c r="F9" s="27"/>
    </row>
    <row r="10" spans="1:6" ht="27" customHeight="1" x14ac:dyDescent="0.25">
      <c r="A10" s="24" t="s">
        <v>121</v>
      </c>
      <c r="B10" s="24" t="s">
        <v>14</v>
      </c>
      <c r="C10" s="24" t="s">
        <v>122</v>
      </c>
      <c r="D10" s="24" t="s">
        <v>123</v>
      </c>
      <c r="E10" s="24" t="s">
        <v>72</v>
      </c>
      <c r="F10" s="20"/>
    </row>
    <row r="11" spans="1:6" s="2" customFormat="1" x14ac:dyDescent="0.25">
      <c r="A11" s="87">
        <v>45629</v>
      </c>
      <c r="B11" s="84">
        <v>607.74</v>
      </c>
      <c r="C11" s="88" t="s">
        <v>124</v>
      </c>
      <c r="D11" s="88" t="s">
        <v>125</v>
      </c>
      <c r="E11" s="89" t="s">
        <v>83</v>
      </c>
      <c r="F11" s="1"/>
    </row>
    <row r="12" spans="1:6" s="2" customFormat="1" x14ac:dyDescent="0.25">
      <c r="A12" s="83">
        <v>45681</v>
      </c>
      <c r="B12" s="84">
        <v>514.78</v>
      </c>
      <c r="C12" s="88" t="s">
        <v>126</v>
      </c>
      <c r="D12" s="88" t="s">
        <v>127</v>
      </c>
      <c r="E12" s="89" t="s">
        <v>83</v>
      </c>
      <c r="F12" s="1"/>
    </row>
    <row r="13" spans="1:6" s="2" customFormat="1" x14ac:dyDescent="0.25">
      <c r="A13" s="83">
        <v>45686</v>
      </c>
      <c r="B13" s="84">
        <v>378.4</v>
      </c>
      <c r="C13" s="88" t="s">
        <v>126</v>
      </c>
      <c r="D13" s="88" t="s">
        <v>128</v>
      </c>
      <c r="E13" s="89" t="s">
        <v>83</v>
      </c>
    </row>
    <row r="14" spans="1:6" ht="17.25" customHeight="1" x14ac:dyDescent="0.25">
      <c r="A14" s="39" t="s">
        <v>129</v>
      </c>
      <c r="B14" s="47">
        <f>SUM(B11:B13)</f>
        <v>1500.92</v>
      </c>
      <c r="C14" s="53"/>
      <c r="D14" s="99"/>
      <c r="E14" s="99"/>
      <c r="F14" s="2"/>
    </row>
    <row r="15" spans="1:6" ht="17.25" hidden="1" customHeight="1" x14ac:dyDescent="0.3">
      <c r="A15" s="18"/>
      <c r="B15" s="17"/>
      <c r="C15" s="17"/>
      <c r="D15" s="17"/>
      <c r="E15" s="17"/>
    </row>
    <row r="16" spans="1:6" ht="17.25" hidden="1" customHeight="1" x14ac:dyDescent="0.3">
      <c r="A16" s="18"/>
      <c r="B16" s="19"/>
      <c r="C16" s="17"/>
      <c r="D16" s="17"/>
      <c r="E16" s="17"/>
    </row>
    <row r="17" spans="1:6" ht="17.25" hidden="1" customHeight="1" x14ac:dyDescent="0.25">
      <c r="A17" s="20"/>
      <c r="B17" s="20"/>
      <c r="C17" s="20"/>
      <c r="D17" s="20"/>
      <c r="E17" s="20"/>
    </row>
    <row r="18" spans="1:6" ht="17.25" hidden="1" customHeight="1" x14ac:dyDescent="0.25">
      <c r="A18" s="20"/>
      <c r="B18" s="20"/>
      <c r="C18" s="28"/>
      <c r="D18" s="28"/>
      <c r="E18" s="28"/>
    </row>
    <row r="19" spans="1:6" ht="17.25" hidden="1" customHeight="1" x14ac:dyDescent="0.3">
      <c r="A19" s="20"/>
      <c r="B19" s="19"/>
      <c r="C19" s="17"/>
      <c r="D19" s="17"/>
      <c r="E19" s="17"/>
      <c r="F19" s="17"/>
    </row>
    <row r="20" spans="1:6" ht="17.25" hidden="1" customHeight="1" x14ac:dyDescent="0.25">
      <c r="A20" s="20"/>
      <c r="B20" s="20"/>
      <c r="C20" s="28"/>
      <c r="D20" s="28"/>
      <c r="E20" s="28"/>
    </row>
    <row r="21" spans="1:6" ht="12.75" hidden="1" customHeight="1" x14ac:dyDescent="0.25">
      <c r="A21" s="20"/>
      <c r="B21" s="20"/>
      <c r="C21" s="22"/>
      <c r="D21" s="22"/>
      <c r="E21" s="22"/>
    </row>
    <row r="22" spans="1:6" hidden="1" x14ac:dyDescent="0.25">
      <c r="A22" s="17"/>
      <c r="B22" s="17"/>
      <c r="C22" s="17"/>
      <c r="D22" s="17"/>
      <c r="E22" s="17"/>
    </row>
  </sheetData>
  <sheetProtection formatCells="0" insertRows="0" deleteRows="0"/>
  <mergeCells count="10">
    <mergeCell ref="D14:E14"/>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7"/>
  <sheetViews>
    <sheetView topLeftCell="A5" zoomScaleNormal="100" workbookViewId="0">
      <selection activeCell="A19" sqref="A19:XFD1048576"/>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6.81640625" customWidth="1"/>
    <col min="7" max="10" width="9.1796875" hidden="1" customWidth="1"/>
    <col min="11" max="13" width="0" hidden="1" customWidth="1"/>
    <col min="14" max="16384" width="9.1796875" hidden="1"/>
  </cols>
  <sheetData>
    <row r="1" spans="1:6" ht="26.25" customHeight="1" x14ac:dyDescent="0.25">
      <c r="A1" s="100" t="s">
        <v>59</v>
      </c>
      <c r="B1" s="100"/>
      <c r="C1" s="100"/>
      <c r="D1" s="100"/>
      <c r="E1" s="100"/>
    </row>
    <row r="2" spans="1:6" ht="21" customHeight="1" x14ac:dyDescent="0.25">
      <c r="A2" s="3" t="s">
        <v>60</v>
      </c>
      <c r="B2" s="98" t="str">
        <f>'Summary and sign-off'!B2:F2</f>
        <v xml:space="preserve">Te Arawhiti </v>
      </c>
      <c r="C2" s="98"/>
      <c r="D2" s="98"/>
      <c r="E2" s="98"/>
    </row>
    <row r="3" spans="1:6" ht="31" x14ac:dyDescent="0.25">
      <c r="A3" s="3" t="s">
        <v>130</v>
      </c>
      <c r="B3" s="98" t="str">
        <f>'Summary and sign-off'!B3:F3</f>
        <v>Anaru Mill</v>
      </c>
      <c r="C3" s="98"/>
      <c r="D3" s="98"/>
      <c r="E3" s="98"/>
    </row>
    <row r="4" spans="1:6" ht="21" customHeight="1" x14ac:dyDescent="0.25">
      <c r="A4" s="3" t="s">
        <v>62</v>
      </c>
      <c r="B4" s="98">
        <f>'Summary and sign-off'!B4:F4</f>
        <v>45628</v>
      </c>
      <c r="C4" s="98"/>
      <c r="D4" s="98"/>
      <c r="E4" s="98"/>
    </row>
    <row r="5" spans="1:6" ht="21" customHeight="1" x14ac:dyDescent="0.25">
      <c r="A5" s="3" t="s">
        <v>63</v>
      </c>
      <c r="B5" s="98">
        <f>'Summary and sign-off'!B5:F5</f>
        <v>45796</v>
      </c>
      <c r="C5" s="98"/>
      <c r="D5" s="98"/>
      <c r="E5" s="98"/>
    </row>
    <row r="6" spans="1:6" ht="21" customHeight="1" x14ac:dyDescent="0.25">
      <c r="A6" s="3" t="s">
        <v>64</v>
      </c>
      <c r="B6" s="93" t="s">
        <v>30</v>
      </c>
      <c r="C6" s="93"/>
      <c r="D6" s="93"/>
      <c r="E6" s="93"/>
      <c r="F6" s="23"/>
    </row>
    <row r="7" spans="1:6" ht="21" customHeight="1" x14ac:dyDescent="0.25">
      <c r="A7" s="3" t="s">
        <v>7</v>
      </c>
      <c r="B7" s="93" t="s">
        <v>32</v>
      </c>
      <c r="C7" s="93"/>
      <c r="D7" s="93"/>
      <c r="E7" s="93"/>
      <c r="F7" s="23"/>
    </row>
    <row r="8" spans="1:6" ht="35.25" customHeight="1" x14ac:dyDescent="0.25">
      <c r="A8" s="103" t="s">
        <v>131</v>
      </c>
      <c r="B8" s="103"/>
      <c r="C8" s="110"/>
      <c r="D8" s="110"/>
      <c r="E8" s="110"/>
    </row>
    <row r="9" spans="1:6" ht="35.25" customHeight="1" x14ac:dyDescent="0.25">
      <c r="A9" s="111" t="s">
        <v>132</v>
      </c>
      <c r="B9" s="112"/>
      <c r="C9" s="112"/>
      <c r="D9" s="112"/>
      <c r="E9" s="112"/>
    </row>
    <row r="10" spans="1:6" ht="27" customHeight="1" x14ac:dyDescent="0.25">
      <c r="A10" s="24" t="s">
        <v>68</v>
      </c>
      <c r="B10" s="24" t="s">
        <v>14</v>
      </c>
      <c r="C10" s="24" t="s">
        <v>133</v>
      </c>
      <c r="D10" s="24" t="s">
        <v>134</v>
      </c>
      <c r="E10" s="24" t="s">
        <v>72</v>
      </c>
      <c r="F10" s="20"/>
    </row>
    <row r="11" spans="1:6" s="2" customFormat="1" x14ac:dyDescent="0.25">
      <c r="A11" s="83">
        <v>45627</v>
      </c>
      <c r="B11" s="84">
        <v>31.43</v>
      </c>
      <c r="C11" s="88" t="s">
        <v>135</v>
      </c>
      <c r="D11" s="88" t="s">
        <v>136</v>
      </c>
      <c r="E11" s="89" t="s">
        <v>83</v>
      </c>
    </row>
    <row r="12" spans="1:6" s="2" customFormat="1" x14ac:dyDescent="0.25">
      <c r="A12" s="83">
        <v>45628</v>
      </c>
      <c r="B12" s="84">
        <v>21.46</v>
      </c>
      <c r="C12" s="88" t="s">
        <v>137</v>
      </c>
      <c r="D12" s="88" t="s">
        <v>136</v>
      </c>
      <c r="E12" s="89" t="s">
        <v>83</v>
      </c>
    </row>
    <row r="13" spans="1:6" s="2" customFormat="1" x14ac:dyDescent="0.25">
      <c r="A13" s="83">
        <v>45658</v>
      </c>
      <c r="B13" s="84">
        <v>23</v>
      </c>
      <c r="C13" s="88" t="s">
        <v>138</v>
      </c>
      <c r="D13" s="88" t="s">
        <v>136</v>
      </c>
      <c r="E13" s="89" t="s">
        <v>83</v>
      </c>
    </row>
    <row r="14" spans="1:6" s="2" customFormat="1" x14ac:dyDescent="0.25">
      <c r="A14" s="83">
        <v>45689</v>
      </c>
      <c r="B14" s="84">
        <v>0.43</v>
      </c>
      <c r="C14" s="88" t="s">
        <v>139</v>
      </c>
      <c r="D14" s="88" t="s">
        <v>136</v>
      </c>
      <c r="E14" s="89" t="s">
        <v>83</v>
      </c>
    </row>
    <row r="15" spans="1:6" s="2" customFormat="1" x14ac:dyDescent="0.25">
      <c r="A15" s="83">
        <v>45689</v>
      </c>
      <c r="B15" s="84">
        <v>23</v>
      </c>
      <c r="C15" s="88" t="s">
        <v>139</v>
      </c>
      <c r="D15" s="88" t="s">
        <v>136</v>
      </c>
      <c r="E15" s="89" t="s">
        <v>83</v>
      </c>
    </row>
    <row r="16" spans="1:6" s="2" customFormat="1" x14ac:dyDescent="0.25">
      <c r="A16" s="83">
        <v>45717</v>
      </c>
      <c r="B16" s="84">
        <v>23</v>
      </c>
      <c r="C16" s="88" t="s">
        <v>140</v>
      </c>
      <c r="D16" s="88" t="s">
        <v>136</v>
      </c>
      <c r="E16" s="89" t="s">
        <v>83</v>
      </c>
    </row>
    <row r="17" spans="1:6" s="2" customFormat="1" x14ac:dyDescent="0.25">
      <c r="A17" s="83">
        <v>45748</v>
      </c>
      <c r="B17" s="84">
        <v>23</v>
      </c>
      <c r="C17" s="88" t="s">
        <v>141</v>
      </c>
      <c r="D17" s="88" t="s">
        <v>136</v>
      </c>
      <c r="E17" s="89" t="s">
        <v>83</v>
      </c>
    </row>
    <row r="18" spans="1:6" ht="19.5" customHeight="1" x14ac:dyDescent="0.25">
      <c r="A18" s="39" t="s">
        <v>142</v>
      </c>
      <c r="B18" s="47">
        <f>SUM(B11:B17)</f>
        <v>145.32</v>
      </c>
      <c r="C18" s="53"/>
      <c r="D18" s="99"/>
      <c r="E18" s="99"/>
    </row>
    <row r="19" spans="1:6" ht="19.5" hidden="1" customHeight="1" x14ac:dyDescent="0.25">
      <c r="B19" s="17"/>
      <c r="C19" s="17"/>
      <c r="D19" s="17"/>
      <c r="E19" s="17"/>
    </row>
    <row r="20" spans="1:6" ht="19.5" hidden="1" customHeight="1" x14ac:dyDescent="0.3">
      <c r="A20" s="18"/>
      <c r="B20" s="17"/>
      <c r="C20" s="17"/>
      <c r="D20" s="17"/>
      <c r="E20" s="17"/>
    </row>
    <row r="21" spans="1:6" ht="19.5" hidden="1" customHeight="1" x14ac:dyDescent="0.25">
      <c r="A21" s="20"/>
      <c r="B21" s="17"/>
      <c r="C21" s="17"/>
      <c r="D21" s="17"/>
      <c r="E21" s="17"/>
    </row>
    <row r="22" spans="1:6" ht="19.5" hidden="1" customHeight="1" x14ac:dyDescent="0.3">
      <c r="A22" s="20"/>
      <c r="B22" s="19"/>
      <c r="C22" s="17"/>
      <c r="D22" s="17"/>
      <c r="E22" s="17"/>
      <c r="F22" s="17"/>
    </row>
    <row r="23" spans="1:6" ht="19.5" hidden="1" customHeight="1" x14ac:dyDescent="0.25">
      <c r="A23" s="20"/>
      <c r="C23" s="17"/>
      <c r="D23" s="17"/>
      <c r="E23" s="17"/>
      <c r="F23" s="17"/>
    </row>
    <row r="24" spans="1:6" ht="19.5" hidden="1" customHeight="1" x14ac:dyDescent="0.25">
      <c r="A24" s="20"/>
      <c r="B24" s="25"/>
      <c r="C24" s="22"/>
      <c r="D24" s="22"/>
      <c r="E24" s="22"/>
      <c r="F24" s="22"/>
    </row>
    <row r="25" spans="1:6" ht="19.5" hidden="1" customHeight="1" x14ac:dyDescent="0.25">
      <c r="B25" s="26"/>
      <c r="C25" s="17"/>
      <c r="D25" s="17"/>
      <c r="E25" s="17"/>
    </row>
    <row r="26" spans="1:6" ht="19.5" hidden="1" customHeight="1" x14ac:dyDescent="0.25">
      <c r="A26" s="17"/>
      <c r="B26" s="17"/>
      <c r="C26" s="17"/>
      <c r="D26" s="17"/>
    </row>
    <row r="27" spans="1:6" ht="19.5" hidden="1" customHeight="1" x14ac:dyDescent="0.25"/>
    <row r="28" spans="1:6" ht="19.5" hidden="1" customHeight="1" x14ac:dyDescent="0.25">
      <c r="A28" s="17"/>
      <c r="B28" s="17"/>
      <c r="C28" s="17"/>
      <c r="D28" s="17"/>
      <c r="E28" s="17"/>
    </row>
    <row r="29" spans="1:6" ht="19.5" hidden="1" customHeight="1" x14ac:dyDescent="0.25">
      <c r="A29" s="17"/>
      <c r="B29" s="17"/>
      <c r="C29" s="17"/>
      <c r="D29" s="17"/>
      <c r="E29" s="17"/>
    </row>
    <row r="30" spans="1:6" ht="19.5" hidden="1" customHeight="1" x14ac:dyDescent="0.25">
      <c r="A30" s="17"/>
      <c r="B30" s="17"/>
      <c r="C30" s="17"/>
      <c r="D30" s="17"/>
      <c r="E30" s="17"/>
    </row>
    <row r="31" spans="1:6" ht="19.5" hidden="1" customHeight="1" x14ac:dyDescent="0.25">
      <c r="A31" s="17"/>
      <c r="B31" s="17"/>
      <c r="C31" s="17"/>
      <c r="D31" s="17"/>
      <c r="E31" s="17"/>
    </row>
    <row r="32" spans="1:6" ht="19.5" hidden="1" customHeight="1" x14ac:dyDescent="0.25">
      <c r="A32" s="17"/>
      <c r="B32" s="17"/>
      <c r="C32" s="17"/>
      <c r="D32" s="17"/>
      <c r="E32" s="17"/>
    </row>
    <row r="33" ht="19.5" hidden="1" customHeight="1" x14ac:dyDescent="0.25"/>
    <row r="34" ht="19.5" hidden="1" customHeight="1" x14ac:dyDescent="0.25"/>
    <row r="35" ht="19.5" hidden="1" customHeight="1" x14ac:dyDescent="0.25"/>
    <row r="36" ht="19.5" hidden="1" customHeight="1" x14ac:dyDescent="0.25"/>
    <row r="37" ht="19.5" hidden="1" customHeight="1" x14ac:dyDescent="0.25"/>
  </sheetData>
  <sheetProtection formatCells="0" insertRows="0" deleteRows="0"/>
  <mergeCells count="10">
    <mergeCell ref="D18:E18"/>
    <mergeCell ref="B6:E6"/>
    <mergeCell ref="B5:E5"/>
    <mergeCell ref="B7:E7"/>
    <mergeCell ref="A1:E1"/>
    <mergeCell ref="B2:E2"/>
    <mergeCell ref="B3:E3"/>
    <mergeCell ref="B4:E4"/>
    <mergeCell ref="A9:E9"/>
    <mergeCell ref="A8:E8"/>
  </mergeCells>
  <dataValidations count="2">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17"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B13:B17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32"/>
  <sheetViews>
    <sheetView topLeftCell="A8" zoomScaleNormal="100" workbookViewId="0">
      <selection activeCell="A15" sqref="A15:XFD1048576"/>
    </sheetView>
  </sheetViews>
  <sheetFormatPr defaultColWidth="0" defaultRowHeight="12.5" zeroHeight="1" x14ac:dyDescent="0.25"/>
  <cols>
    <col min="1" max="1" width="35.7265625" customWidth="1"/>
    <col min="2" max="2" width="46.81640625" customWidth="1"/>
    <col min="3" max="3" width="22.1796875" customWidth="1"/>
    <col min="4" max="4" width="25.453125" customWidth="1"/>
    <col min="5" max="6" width="35.7265625" customWidth="1"/>
    <col min="7" max="7" width="38" customWidth="1"/>
    <col min="8" max="10" width="9.1796875" hidden="1" customWidth="1"/>
    <col min="11" max="15" width="0" hidden="1" customWidth="1"/>
  </cols>
  <sheetData>
    <row r="1" spans="1:7" ht="26.25" customHeight="1" x14ac:dyDescent="0.25">
      <c r="A1" s="100" t="s">
        <v>143</v>
      </c>
      <c r="B1" s="100"/>
      <c r="C1" s="100"/>
      <c r="D1" s="100"/>
      <c r="E1" s="100"/>
      <c r="F1" s="100"/>
    </row>
    <row r="2" spans="1:7" ht="21" customHeight="1" x14ac:dyDescent="0.25">
      <c r="A2" s="3" t="s">
        <v>60</v>
      </c>
      <c r="B2" s="98" t="str">
        <f>'Summary and sign-off'!B2:F2</f>
        <v xml:space="preserve">Te Arawhiti </v>
      </c>
      <c r="C2" s="98"/>
      <c r="D2" s="98"/>
      <c r="E2" s="98"/>
      <c r="F2" s="98"/>
    </row>
    <row r="3" spans="1:7" ht="31" x14ac:dyDescent="0.25">
      <c r="A3" s="3" t="s">
        <v>61</v>
      </c>
      <c r="B3" s="98" t="str">
        <f>'Summary and sign-off'!B3:F3</f>
        <v>Anaru Mill</v>
      </c>
      <c r="C3" s="98"/>
      <c r="D3" s="98"/>
      <c r="E3" s="98"/>
      <c r="F3" s="98"/>
    </row>
    <row r="4" spans="1:7" ht="21" customHeight="1" x14ac:dyDescent="0.25">
      <c r="A4" s="3" t="s">
        <v>62</v>
      </c>
      <c r="B4" s="98">
        <f>'Summary and sign-off'!B4:F4</f>
        <v>45628</v>
      </c>
      <c r="C4" s="98"/>
      <c r="D4" s="98"/>
      <c r="E4" s="98"/>
      <c r="F4" s="98"/>
    </row>
    <row r="5" spans="1:7" ht="21" customHeight="1" x14ac:dyDescent="0.25">
      <c r="A5" s="3" t="s">
        <v>63</v>
      </c>
      <c r="B5" s="98">
        <f>'Summary and sign-off'!B5:F5</f>
        <v>45796</v>
      </c>
      <c r="C5" s="98"/>
      <c r="D5" s="98"/>
      <c r="E5" s="98"/>
      <c r="F5" s="98"/>
    </row>
    <row r="6" spans="1:7" ht="21" customHeight="1" x14ac:dyDescent="0.25">
      <c r="A6" s="3" t="s">
        <v>144</v>
      </c>
      <c r="B6" s="93" t="s">
        <v>30</v>
      </c>
      <c r="C6" s="93"/>
      <c r="D6" s="93"/>
      <c r="E6" s="93"/>
      <c r="F6" s="93"/>
    </row>
    <row r="7" spans="1:7" ht="21" customHeight="1" x14ac:dyDescent="0.25">
      <c r="A7" s="3" t="s">
        <v>7</v>
      </c>
      <c r="B7" s="93" t="s">
        <v>32</v>
      </c>
      <c r="C7" s="93"/>
      <c r="D7" s="93"/>
      <c r="E7" s="93"/>
      <c r="F7" s="93"/>
    </row>
    <row r="8" spans="1:7" ht="36" customHeight="1" x14ac:dyDescent="0.25">
      <c r="A8" s="103" t="s">
        <v>145</v>
      </c>
      <c r="B8" s="103"/>
      <c r="C8" s="103"/>
      <c r="D8" s="103"/>
      <c r="E8" s="103"/>
      <c r="F8" s="103"/>
    </row>
    <row r="9" spans="1:7" ht="36" customHeight="1" x14ac:dyDescent="0.25">
      <c r="A9" s="111" t="s">
        <v>146</v>
      </c>
      <c r="B9" s="112"/>
      <c r="C9" s="112"/>
      <c r="D9" s="112"/>
      <c r="E9" s="112"/>
      <c r="F9" s="112"/>
    </row>
    <row r="10" spans="1:7" ht="39" customHeight="1" x14ac:dyDescent="0.25">
      <c r="A10" s="24" t="s">
        <v>68</v>
      </c>
      <c r="B10" s="77" t="s">
        <v>147</v>
      </c>
      <c r="C10" s="77" t="s">
        <v>148</v>
      </c>
      <c r="D10" s="77" t="s">
        <v>149</v>
      </c>
      <c r="E10" s="77" t="s">
        <v>150</v>
      </c>
      <c r="F10" s="77" t="s">
        <v>151</v>
      </c>
    </row>
    <row r="11" spans="1:7" s="2" customFormat="1" ht="25" x14ac:dyDescent="0.25">
      <c r="A11" s="83">
        <v>45736</v>
      </c>
      <c r="B11" s="88" t="s">
        <v>152</v>
      </c>
      <c r="C11" s="90" t="s">
        <v>46</v>
      </c>
      <c r="D11" s="88" t="s">
        <v>153</v>
      </c>
      <c r="E11" s="91" t="s">
        <v>40</v>
      </c>
      <c r="F11" s="89" t="s">
        <v>154</v>
      </c>
    </row>
    <row r="12" spans="1:7" ht="22.5" customHeight="1" x14ac:dyDescent="0.25">
      <c r="A12" s="78" t="s">
        <v>155</v>
      </c>
      <c r="B12" s="79" t="s">
        <v>156</v>
      </c>
      <c r="C12" s="80">
        <f>C13+C14</f>
        <v>1</v>
      </c>
      <c r="D12" s="81"/>
      <c r="E12" s="99"/>
      <c r="F12" s="99"/>
      <c r="G12" s="2"/>
    </row>
    <row r="13" spans="1:7" ht="22.5" customHeight="1" x14ac:dyDescent="0.35">
      <c r="A13" s="40"/>
      <c r="B13" s="41" t="s">
        <v>46</v>
      </c>
      <c r="C13" s="42">
        <f>COUNTIF(C11:C11,'Summary and sign-off'!A45)</f>
        <v>1</v>
      </c>
      <c r="D13" s="14"/>
      <c r="E13" s="15"/>
      <c r="F13" s="16"/>
    </row>
    <row r="14" spans="1:7" ht="22.5" customHeight="1" x14ac:dyDescent="0.35">
      <c r="A14" s="40"/>
      <c r="B14" s="41" t="s">
        <v>47</v>
      </c>
      <c r="C14" s="42">
        <f>COUNTIF(C11:C11,'Summary and sign-off'!A46)</f>
        <v>0</v>
      </c>
      <c r="D14" s="14"/>
      <c r="E14" s="15"/>
      <c r="F14" s="16"/>
    </row>
    <row r="15" spans="1:7" ht="22.5" hidden="1" customHeight="1" x14ac:dyDescent="0.3">
      <c r="A15" s="17"/>
      <c r="B15" s="18"/>
      <c r="C15" s="17"/>
      <c r="D15" s="19"/>
      <c r="E15" s="19"/>
      <c r="F15" s="17"/>
    </row>
    <row r="16" spans="1:7" ht="22.5" hidden="1" customHeight="1" x14ac:dyDescent="0.3">
      <c r="A16" s="18"/>
      <c r="B16" s="18"/>
      <c r="C16" s="18"/>
      <c r="D16" s="18"/>
      <c r="E16" s="18"/>
      <c r="F16" s="18"/>
    </row>
    <row r="17" spans="1:6" ht="22.5" hidden="1" customHeight="1" x14ac:dyDescent="0.25">
      <c r="A17" s="20"/>
      <c r="B17" s="17"/>
      <c r="C17" s="17"/>
      <c r="D17" s="17"/>
      <c r="E17" s="17"/>
    </row>
    <row r="18" spans="1:6" ht="22.5" hidden="1" customHeight="1" x14ac:dyDescent="0.3">
      <c r="A18" s="20"/>
      <c r="B18" s="19"/>
      <c r="C18" s="17"/>
      <c r="D18" s="17"/>
      <c r="E18" s="17"/>
      <c r="F18" s="17"/>
    </row>
    <row r="19" spans="1:6" ht="22.5" hidden="1" customHeight="1" x14ac:dyDescent="0.3">
      <c r="A19" s="20"/>
      <c r="B19" s="21"/>
      <c r="C19" s="21"/>
      <c r="D19" s="21"/>
      <c r="E19" s="21"/>
      <c r="F19" s="21"/>
    </row>
    <row r="20" spans="1:6" ht="22.5" hidden="1" customHeight="1" x14ac:dyDescent="0.25">
      <c r="A20" s="20"/>
      <c r="B20" s="17"/>
      <c r="C20" s="17"/>
      <c r="D20" s="17"/>
      <c r="E20" s="17"/>
      <c r="F20" s="17"/>
    </row>
    <row r="21" spans="1:6" ht="22.5" hidden="1" customHeight="1" x14ac:dyDescent="0.25">
      <c r="A21" s="20"/>
      <c r="B21" s="17"/>
      <c r="C21" s="17"/>
      <c r="D21" s="17"/>
      <c r="E21" s="17"/>
      <c r="F21" s="17"/>
    </row>
    <row r="22" spans="1:6" ht="22.5" hidden="1" customHeight="1" x14ac:dyDescent="0.25">
      <c r="A22" s="20"/>
      <c r="C22" s="17"/>
      <c r="D22" s="17"/>
      <c r="E22" s="17"/>
      <c r="F22" s="17"/>
    </row>
    <row r="23" spans="1:6" ht="12.75" hidden="1" customHeight="1" x14ac:dyDescent="0.25">
      <c r="A23" s="20"/>
      <c r="B23" s="20"/>
      <c r="C23" s="22"/>
      <c r="D23" s="22"/>
      <c r="E23" s="22"/>
      <c r="F23" s="22"/>
    </row>
    <row r="24" spans="1:6" ht="12.75" hidden="1" customHeight="1" x14ac:dyDescent="0.25">
      <c r="A24" s="20"/>
      <c r="B24" s="20"/>
      <c r="C24" s="22"/>
      <c r="D24" s="22"/>
      <c r="E24" s="22"/>
      <c r="F24" s="22"/>
    </row>
    <row r="25" spans="1:6" ht="12.75" hidden="1" customHeight="1" x14ac:dyDescent="0.25">
      <c r="A25" s="20"/>
      <c r="B25" s="20"/>
      <c r="C25" s="22"/>
      <c r="D25" s="22"/>
      <c r="E25" s="22"/>
      <c r="F25" s="22"/>
    </row>
    <row r="28" spans="1:6" ht="13" hidden="1" x14ac:dyDescent="0.3">
      <c r="A28" s="18"/>
      <c r="B28" s="18"/>
      <c r="C28" s="18"/>
      <c r="D28" s="18"/>
      <c r="E28" s="18"/>
      <c r="F28" s="18"/>
    </row>
    <row r="29" spans="1:6" ht="13" hidden="1" x14ac:dyDescent="0.3">
      <c r="A29" s="18"/>
      <c r="B29" s="18"/>
      <c r="C29" s="18"/>
      <c r="D29" s="18"/>
      <c r="E29" s="18"/>
      <c r="F29" s="18"/>
    </row>
    <row r="30" spans="1:6" ht="13" hidden="1" x14ac:dyDescent="0.3">
      <c r="A30" s="18"/>
      <c r="B30" s="18"/>
      <c r="C30" s="18"/>
      <c r="D30" s="18"/>
      <c r="E30" s="18"/>
      <c r="F30" s="18"/>
    </row>
    <row r="31" spans="1:6" ht="13" hidden="1" x14ac:dyDescent="0.3">
      <c r="A31" s="18"/>
      <c r="B31" s="18"/>
      <c r="C31" s="18"/>
      <c r="D31" s="18"/>
      <c r="E31" s="18"/>
      <c r="F31" s="18"/>
    </row>
    <row r="32" spans="1:6" ht="13" hidden="1" x14ac:dyDescent="0.3">
      <c r="A32" s="18"/>
      <c r="B32" s="18"/>
      <c r="C32" s="18"/>
      <c r="D32" s="18"/>
      <c r="E32" s="18"/>
      <c r="F32" s="18"/>
    </row>
  </sheetData>
  <sheetProtection formatCells="0" insertRows="0" deleteRows="0"/>
  <dataConsolidate/>
  <mergeCells count="10">
    <mergeCell ref="E12:F12"/>
    <mergeCell ref="A8:F8"/>
    <mergeCell ref="A1:F1"/>
    <mergeCell ref="A9:F9"/>
    <mergeCell ref="B2:F2"/>
    <mergeCell ref="B3:F3"/>
    <mergeCell ref="B4:F4"/>
    <mergeCell ref="B7:F7"/>
    <mergeCell ref="B5:F5"/>
    <mergeCell ref="B6:F6"/>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xm:sqref>
        </x14:dataValidation>
        <x14:dataValidation type="list" errorStyle="information" operator="greaterThan" allowBlank="1" showInputMessage="1" prompt="Provide specific $ value if possible" xr:uid="{00000000-0002-0000-0500-000003000000}">
          <x14:formula1>
            <xm:f>'Summary and sign-off'!$A$39:$A$44</xm:f>
          </x14:formula1>
          <xm:sqref>E11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A Document" ma:contentTypeID="0x010100195DF981489D1B4AB83F927399D6CD1F0100B46791160F85E144AA986BE1753B9356" ma:contentTypeVersion="15" ma:contentTypeDescription="" ma:contentTypeScope="" ma:versionID="7267fda9f698983eb28b1469336a8935">
  <xsd:schema xmlns:xsd="http://www.w3.org/2001/XMLSchema" xmlns:xs="http://www.w3.org/2001/XMLSchema" xmlns:p="http://schemas.microsoft.com/office/2006/metadata/properties" xmlns:ns2="ed594bd7-5dc6-4a7d-97e8-b09e28ad53e2" xmlns:ns3="be54cfdc-00db-4350-9df0-93ea4ec2b574" targetNamespace="http://schemas.microsoft.com/office/2006/metadata/properties" ma:root="true" ma:fieldsID="365a9880d2812e500fa30f9a3da67775" ns2:_="" ns3:_="">
    <xsd:import namespace="ed594bd7-5dc6-4a7d-97e8-b09e28ad53e2"/>
    <xsd:import namespace="be54cfdc-00db-4350-9df0-93ea4ec2b574"/>
    <xsd:element name="properties">
      <xsd:complexType>
        <xsd:sequence>
          <xsd:element name="documentManagement">
            <xsd:complexType>
              <xsd:all>
                <xsd:element ref="ns2:ed2effc186d1401da88d39afa0c79f27" minOccurs="0"/>
                <xsd:element ref="ns2:TaxCatchAll" minOccurs="0"/>
                <xsd:element ref="ns2:TaxCatchAllLabel" minOccurs="0"/>
                <xsd:element ref="ns2:h3f12e0f8b7945f286f82d06166cbf8d" minOccurs="0"/>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DateTaken" minOccurs="0"/>
                <xsd:element ref="ns3:MediaLengthInSeconds" minOccurs="0"/>
                <xsd:element ref="ns2:SharedWithUsers" minOccurs="0"/>
                <xsd:element ref="ns2:SharedWithDetails" minOccurs="0"/>
                <xsd:element ref="ns3:MediaServiceGenerationTime" minOccurs="0"/>
                <xsd:element ref="ns3:MediaServiceEventHashCode" minOccurs="0"/>
                <xsd:element ref="ns3:lcf76f155ced4ddcb4097134ff3c332f" minOccurs="0"/>
                <xsd:element ref="ns3:MediaServiceOCR"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594bd7-5dc6-4a7d-97e8-b09e28ad53e2" elementFormDefault="qualified">
    <xsd:import namespace="http://schemas.microsoft.com/office/2006/documentManagement/types"/>
    <xsd:import namespace="http://schemas.microsoft.com/office/infopath/2007/PartnerControls"/>
    <xsd:element name="ed2effc186d1401da88d39afa0c79f27" ma:index="8" nillable="true" ma:taxonomy="true" ma:internalName="ed2effc186d1401da88d39afa0c79f27" ma:taxonomyFieldName="BusinessActivity" ma:displayName="Business Activity" ma:default="" ma:fieldId="{ed2effc1-86d1-401d-a88d-39afa0c79f27}" ma:sspId="e1e2d475-dc97-41b9-a896-027d07f5a0e8" ma:termSetId="7fdcff37-7cb5-40ea-bfab-422af305800c"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416b7c04-5b8d-4cce-a1c3-b6a52bef54a5}" ma:internalName="TaxCatchAll" ma:showField="CatchAllData" ma:web="ed594bd7-5dc6-4a7d-97e8-b09e28ad53e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416b7c04-5b8d-4cce-a1c3-b6a52bef54a5}" ma:internalName="TaxCatchAllLabel" ma:readOnly="true" ma:showField="CatchAllDataLabel" ma:web="ed594bd7-5dc6-4a7d-97e8-b09e28ad53e2">
      <xsd:complexType>
        <xsd:complexContent>
          <xsd:extension base="dms:MultiChoiceLookup">
            <xsd:sequence>
              <xsd:element name="Value" type="dms:Lookup" maxOccurs="unbounded" minOccurs="0" nillable="true"/>
            </xsd:sequence>
          </xsd:extension>
        </xsd:complexContent>
      </xsd:complexType>
    </xsd:element>
    <xsd:element name="h3f12e0f8b7945f286f82d06166cbf8d" ma:index="12" nillable="true" ma:taxonomy="true" ma:internalName="h3f12e0f8b7945f286f82d06166cbf8d" ma:taxonomyFieldName="DocumentType" ma:displayName="Document Type" ma:default="" ma:fieldId="{13f12e0f-8b79-45f2-86f8-2d06166cbf8d}" ma:sspId="e1e2d475-dc97-41b9-a896-027d07f5a0e8" ma:termSetId="9a0f1dcf-5ff3-4310-bcf0-a07d8c551956" ma:anchorId="00000000-0000-0000-0000-000000000000" ma:open="false" ma:isKeyword="false">
      <xsd:complexType>
        <xsd:sequence>
          <xsd:element ref="pc:Terms" minOccurs="0" maxOccurs="1"/>
        </xsd:sequence>
      </xsd:complexType>
    </xsd:element>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e54cfdc-00db-4350-9df0-93ea4ec2b574"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e1e2d475-dc97-41b9-a896-027d07f5a0e8" ma:termSetId="09814cd3-568e-fe90-9814-8d621ff8fb84" ma:anchorId="fba54fb3-c3e1-fe81-a776-ca4b69148c4d" ma:open="true" ma:isKeyword="false">
      <xsd:complexType>
        <xsd:sequence>
          <xsd:element ref="pc:Terms" minOccurs="0" maxOccurs="1"/>
        </xsd:sequence>
      </xsd:complex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dexed="true" ma:internalName="MediaServiceLocation"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ed594bd7-5dc6-4a7d-97e8-b09e28ad53e2">H4YHSEFMRRXZ-7295580-6851</_dlc_DocId>
    <_dlc_DocIdUrl xmlns="ed594bd7-5dc6-4a7d-97e8-b09e28ad53e2">
      <Url>https://ministryofjusticenz.sharepoint.com/sites/TAOCE/_layouts/15/DocIdRedir.aspx?ID=H4YHSEFMRRXZ-7295580-6851</Url>
      <Description>H4YHSEFMRRXZ-7295580-6851</Description>
    </_dlc_DocIdUrl>
    <h3f12e0f8b7945f286f82d06166cbf8d xmlns="ed594bd7-5dc6-4a7d-97e8-b09e28ad53e2">
      <Terms xmlns="http://schemas.microsoft.com/office/infopath/2007/PartnerControls"/>
    </h3f12e0f8b7945f286f82d06166cbf8d>
    <TaxCatchAll xmlns="ed594bd7-5dc6-4a7d-97e8-b09e28ad53e2" xsi:nil="true"/>
    <ed2effc186d1401da88d39afa0c79f27 xmlns="ed594bd7-5dc6-4a7d-97e8-b09e28ad53e2">
      <Terms xmlns="http://schemas.microsoft.com/office/infopath/2007/PartnerControls"/>
    </ed2effc186d1401da88d39afa0c79f27>
    <lcf76f155ced4ddcb4097134ff3c332f xmlns="be54cfdc-00db-4350-9df0-93ea4ec2b574">
      <Terms xmlns="http://schemas.microsoft.com/office/infopath/2007/PartnerControls"/>
    </lcf76f155ced4ddcb4097134ff3c332f>
    <SharedWithUsers xmlns="ed594bd7-5dc6-4a7d-97e8-b09e28ad53e2">
      <UserInfo>
        <DisplayName>Ken Smart</DisplayName>
        <AccountId>87</AccountId>
        <AccountType/>
      </UserInfo>
      <UserInfo>
        <DisplayName>Nehalkumar patel</DisplayName>
        <AccountId>157</AccountId>
        <AccountType/>
      </UserInfo>
    </SharedWithUsers>
  </documentManagement>
</p:properties>
</file>

<file path=customXml/itemProps1.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C4ADE3AC-BACC-43BC-B8BC-78DF0F5B1F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594bd7-5dc6-4a7d-97e8-b09e28ad53e2"/>
    <ds:schemaRef ds:uri="be54cfdc-00db-4350-9df0-93ea4ec2b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ed594bd7-5dc6-4a7d-97e8-b09e28ad53e2"/>
    <ds:schemaRef ds:uri="be54cfdc-00db-4350-9df0-93ea4ec2b57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All other expenses</vt:lpstr>
      <vt:lpstr>Gifts and benefits</vt:lpstr>
      <vt:lpstr>'All other expenses'!Print_Area</vt:lpstr>
      <vt:lpstr>'Gifts and benefits'!Print_Area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Hauraki, Chase</cp:lastModifiedBy>
  <cp:revision/>
  <dcterms:created xsi:type="dcterms:W3CDTF">2010-10-17T20:59:02Z</dcterms:created>
  <dcterms:modified xsi:type="dcterms:W3CDTF">2025-07-22T02:02:28Z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0x010100195DF981489D1B4AB83F927399D6CD1F0100B46791160F85E144AA986BE1753B9356</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c348dee3-bd7a-449f-a771-d3d9511f862f</vt:lpwstr>
  </property>
  <property fmtid="{D5CDD505-2E9C-101B-9397-08002B2CF9AE}" pid="10" name="SharedWithUsers">
    <vt:lpwstr>87;#Ken Smart;#157;#Nehalkumar patel</vt:lpwstr>
  </property>
  <property fmtid="{D5CDD505-2E9C-101B-9397-08002B2CF9AE}" pid="11" name="_AdHocReviewCycleID">
    <vt:i4>1798944320</vt:i4>
  </property>
  <property fmtid="{D5CDD505-2E9C-101B-9397-08002B2CF9AE}" pid="12" name="_NewReviewCycle">
    <vt:lpwstr/>
  </property>
  <property fmtid="{D5CDD505-2E9C-101B-9397-08002B2CF9AE}" pid="13" name="_EmailSubject">
    <vt:lpwstr>Chief Executive Expenses 24/25</vt:lpwstr>
  </property>
  <property fmtid="{D5CDD505-2E9C-101B-9397-08002B2CF9AE}" pid="14" name="_AuthorEmail">
    <vt:lpwstr>Pevi.Ma'alo@whakatau.govt.nz</vt:lpwstr>
  </property>
  <property fmtid="{D5CDD505-2E9C-101B-9397-08002B2CF9AE}" pid="15" name="_AuthorEmailDisplayName">
    <vt:lpwstr>Ma'alo, Pevi</vt:lpwstr>
  </property>
  <property fmtid="{D5CDD505-2E9C-101B-9397-08002B2CF9AE}" pid="16" name="_PreviousAdHocReviewCycleID">
    <vt:i4>-1912026468</vt:i4>
  </property>
  <property fmtid="{D5CDD505-2E9C-101B-9397-08002B2CF9AE}" pid="17" name="_ReviewingToolsShownOnce">
    <vt:lpwstr/>
  </property>
</Properties>
</file>