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orp.justice.govt.nz\Private\Wellington Justice Centre\Just15\TALIMAR\Documents\"/>
    </mc:Choice>
  </mc:AlternateContent>
  <xr:revisionPtr revIDLastSave="0" documentId="8_{109F9466-45DA-4E2B-9A2C-6B3E142E34DB}" xr6:coauthVersionLast="44" xr6:coauthVersionMax="44" xr10:uidLastSave="{00000000-0000-0000-0000-000000000000}"/>
  <bookViews>
    <workbookView xWindow="-120" yWindow="-120" windowWidth="29040" windowHeight="15840"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Hospitality!$A$1:$E$27</definedName>
    <definedName name="_xlnm.Print_Area" localSheetId="1">'Summary and sign-off'!$A$1:$F$23</definedName>
    <definedName name="_xlnm.Print_Area" localSheetId="2">Travel!$A$1:$E$98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1" l="1"/>
  <c r="B15" i="2" l="1"/>
  <c r="D25" i="4" l="1"/>
  <c r="C25" i="3"/>
  <c r="C20" i="2"/>
  <c r="C46" i="1"/>
  <c r="C87" i="1"/>
  <c r="C22" i="1"/>
  <c r="B6" i="13" l="1"/>
  <c r="E60" i="13"/>
  <c r="C60" i="13"/>
  <c r="C27" i="4"/>
  <c r="C26" i="4"/>
  <c r="B60" i="13" l="1"/>
  <c r="B59" i="13"/>
  <c r="D59" i="13"/>
  <c r="B58" i="13"/>
  <c r="D58" i="13"/>
  <c r="D57" i="13"/>
  <c r="B57" i="13"/>
  <c r="D56" i="13"/>
  <c r="B56" i="13"/>
  <c r="D55" i="13"/>
  <c r="B55" i="13"/>
  <c r="B2" i="4"/>
  <c r="B3" i="4"/>
  <c r="B2" i="3"/>
  <c r="B3" i="3"/>
  <c r="B2" i="2"/>
  <c r="B3" i="2"/>
  <c r="F58" i="13" l="1"/>
  <c r="D20" i="2" s="1"/>
  <c r="F60" i="13"/>
  <c r="E25" i="4" s="1"/>
  <c r="F59" i="13"/>
  <c r="D25" i="3" s="1"/>
  <c r="F57" i="13"/>
  <c r="D87" i="1" s="1"/>
  <c r="F56" i="13"/>
  <c r="D46" i="1" s="1"/>
  <c r="F55" i="13"/>
  <c r="D22" i="1" s="1"/>
  <c r="C13" i="13"/>
  <c r="C12" i="13"/>
  <c r="C11" i="13"/>
  <c r="C16" i="13" l="1"/>
  <c r="C17" i="13"/>
  <c r="B5" i="4" l="1"/>
  <c r="B4" i="4"/>
  <c r="B5" i="3"/>
  <c r="B4" i="3"/>
  <c r="B5" i="2"/>
  <c r="B4" i="2"/>
  <c r="C15" i="13" l="1"/>
  <c r="F12" i="13" l="1"/>
  <c r="C25" i="4"/>
  <c r="F11" i="13" s="1"/>
  <c r="F13" i="13" l="1"/>
  <c r="B87" i="1"/>
  <c r="B17" i="13" s="1"/>
  <c r="B46" i="1"/>
  <c r="B16" i="13" s="1"/>
  <c r="B22" i="1"/>
  <c r="B15" i="13" s="1"/>
  <c r="B25" i="3" l="1"/>
  <c r="B13" i="13" s="1"/>
  <c r="B20" i="2"/>
  <c r="B12" i="13" s="1"/>
  <c r="B11" i="13" l="1"/>
  <c r="B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<sst xmlns="http://schemas.openxmlformats.org/spreadsheetml/2006/main" count="380" uniqueCount="239">
  <si>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</si>
  <si>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</si>
  <si>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</si>
  <si>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</si>
  <si>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</si>
  <si>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</si>
  <si>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</si>
  <si>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</si>
  <si>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</si>
  <si>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</si>
  <si>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</si>
  <si>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</si>
  <si>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</si>
  <si>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</si>
  <si>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</si>
  <si>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</si>
  <si>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</si>
  <si>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</si>
  <si>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</si>
  <si>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</si>
  <si>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</si>
  <si>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</si>
  <si>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</si>
  <si>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</si>
  <si>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</si>
  <si>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</si>
  <si>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</si>
  <si>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</si>
  <si>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</si>
  <si>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</si>
  <si>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</si>
  <si>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</si>
  <si>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</si>
  <si>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</si>
  <si>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</si>
  <si>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</si>
  <si>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</si>
  <si>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</si>
  <si>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</si>
  <si>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</si>
  <si>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</si>
  <si>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</si>
  <si>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</si>
  <si>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</si>
  <si>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</si>
  <si>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</si>
  <si>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</si>
  <si>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</si>
  <si>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</si>
  <si>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</si>
  <si>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</si>
  <si>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</si>
  <si>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</si>
  <si>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</si>
  <si>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</si>
  <si>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</si>
  <si>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</si>
  <si>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</si>
  <si>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</si>
  <si>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</si>
  <si>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</si>
  <si>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</si>
  <si>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</si>
  <si>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</si>
  <si>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</si>
  <si>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</si>
  <si>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</si>
  <si>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</si>
  <si>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</si>
  <si>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</si>
  <si>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</si>
  <si>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</si>
  <si>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</si>
  <si>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</si>
  <si>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</si>
  <si>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</si>
  <si>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</si>
  <si>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</si>
  <si>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</si>
  <si>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</si>
  <si>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</si>
  <si>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</si>
  <si>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</si>
  <si>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</si>
  <si>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</si>
  <si>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</si>
  <si>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</si>
  <si>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</si>
  <si>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</si>
  <si>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</si>
  <si>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</si>
  <si>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</si>
  <si>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</si>
  <si>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</si>
  <si>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</si>
  <si>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</si>
  <si>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</si>
  <si>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</si>
  <si>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</si>
  <si>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</si>
  <si>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</si>
  <si>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</si>
  <si>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</si>
  <si>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</si>
  <si>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</si>
  <si>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</si>
  <si>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</si>
  <si>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</si>
  <si>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</si>
  <si>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</si>
  <si>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</si>
  <si>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</si>
  <si>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</si>
  <si>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</si>
  <si>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</si>
  <si>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</si>
  <si>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</si>
  <si>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</si>
  <si>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</si>
  <si>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</si>
  <si>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</si>
  <si>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</si>
  <si>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</si>
  <si>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</si>
  <si>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</si>
  <si>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</si>
  <si>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</si>
  <si>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</si>
  <si>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</si>
  <si>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</si>
  <si>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</si>
  <si>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</si>
  <si>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</si>
  <si>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</si>
  <si>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</si>
  <si>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</si>
  <si>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</si>
  <si>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</si>
  <si>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</si>
  <si>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</si>
  <si>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</si>
  <si>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</si>
  <si>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</si>
  <si>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</si>
  <si>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</si>
  <si>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</si>
  <si>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</si>
  <si>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</si>
  <si>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</si>
  <si>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</si>
  <si>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</si>
  <si>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</si>
  <si>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</si>
  <si>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</si>
  <si>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</si>
  <si>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</si>
  <si>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</si>
  <si>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</si>
  <si>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</si>
  <si>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</si>
  <si>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</si>
  <si>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</si>
  <si>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</si>
  <si>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</si>
  <si>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</si>
  <si>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</si>
  <si>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</si>
  <si>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</si>
  <si>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</si>
  <si>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Cell charges</t>
  </si>
  <si>
    <t>Phone and data costs</t>
  </si>
  <si>
    <t>Wellington</t>
  </si>
  <si>
    <t>Rental Car</t>
  </si>
  <si>
    <t>Taxi</t>
  </si>
  <si>
    <t>Fuel for rental car</t>
  </si>
  <si>
    <t>Lil Anderson</t>
  </si>
  <si>
    <t>Meals</t>
  </si>
  <si>
    <t xml:space="preserve">Meals </t>
  </si>
  <si>
    <t>Office for Māori Crown Relations - Te Arawhiti</t>
  </si>
  <si>
    <t>1 July 2020 to 30 June 2021</t>
  </si>
  <si>
    <t>Entertainment</t>
  </si>
  <si>
    <t>Breakfast meeting with Bill Naik, Te Rau Kupenga, Ben Dalton and Viv Rickard</t>
  </si>
  <si>
    <t>Breakfast meeting with Annette Sykes</t>
  </si>
  <si>
    <t>Coffees for strategic session including Sir Brian Roche, Belinda Clark and Ben Dalton</t>
  </si>
  <si>
    <t>Coffee with Andrew Becroft</t>
  </si>
  <si>
    <t>Tauranga</t>
  </si>
  <si>
    <t>Rotorua</t>
  </si>
  <si>
    <t>Opotiki</t>
  </si>
  <si>
    <t>Christchurch</t>
  </si>
  <si>
    <t>Lunch meeting with Marama Edwards</t>
  </si>
  <si>
    <t xml:space="preserve">Breakfast meeting with Arihia Bennett </t>
  </si>
  <si>
    <t>Air New Zealand ticket issue and amendment fees</t>
  </si>
  <si>
    <t xml:space="preserve">New Zealand </t>
  </si>
  <si>
    <t xml:space="preserve"> 1 July 2020 to 30 June 2021</t>
  </si>
  <si>
    <t xml:space="preserve">Meeting with Debbie Power </t>
  </si>
  <si>
    <t>Meeting with Marama Edwards</t>
  </si>
  <si>
    <t>Airport to Home following Women in Public Service Summit in AKL</t>
  </si>
  <si>
    <t xml:space="preserve">Hotel to Venue re Women in Public Service Summit in AKL </t>
  </si>
  <si>
    <t>PSLT briefing at Pipitea House</t>
  </si>
  <si>
    <t>AKL to Whangarei for staff tangihanga</t>
  </si>
  <si>
    <t>Mihi whakatau at Oranga Tamariki</t>
  </si>
  <si>
    <t>Home to office for early meeting</t>
  </si>
  <si>
    <t>Dinner with the Governor-General</t>
  </si>
  <si>
    <t xml:space="preserve">Takutai Moana Crown Engagement Strategy signing with Minister   </t>
  </si>
  <si>
    <t xml:space="preserve">Takutai Moana Crown Engagement Strategy signing with Minister </t>
  </si>
  <si>
    <t>Justice Centre to Airport for meetings in Christchurch 15 JUNE</t>
  </si>
  <si>
    <t>Pohiri for NZ Police Commissioner</t>
  </si>
  <si>
    <t xml:space="preserve">Porirua Police College speaking engagement </t>
  </si>
  <si>
    <t>Home to office towards PSLT overnight retreat</t>
  </si>
  <si>
    <t xml:space="preserve">Travel from Christchurch to Auckland re Women in Public Service Summit </t>
  </si>
  <si>
    <t>Airfares</t>
  </si>
  <si>
    <t>Office to Martinborough for MOE speaking engagement</t>
  </si>
  <si>
    <t>Relativity Mechanism hearing</t>
  </si>
  <si>
    <t>Meeting with Ngai Tahu plus Ministers in Christchurch</t>
  </si>
  <si>
    <t>Keynote speaker for MFAT senior leadership meeting</t>
  </si>
  <si>
    <t>Home to Customhouse Quay for IPANZ speaking engagement</t>
  </si>
  <si>
    <t xml:space="preserve">Office to home following evening signing event at Parliament   </t>
  </si>
  <si>
    <t>Home to office for Maori Affairs Committee Annual Review</t>
  </si>
  <si>
    <t>PSC for meeting with Peter Hughes</t>
  </si>
  <si>
    <t>Home to Parliament for early meeting with Minister</t>
  </si>
  <si>
    <t>Home to office ahead of NEMA Conference keynote speaking engagement</t>
  </si>
  <si>
    <t>NEMA Conference keynote speaking engagement office to Te Papa return trip x2</t>
  </si>
  <si>
    <t>Office to home after ANZSOG Executive Fellowship evening zoom call</t>
  </si>
  <si>
    <t>MOJ Finance speaking engagement</t>
  </si>
  <si>
    <t>Home to Dixon Street to collect rental car for Takutai Moana Crown Engagement Strategy signing with Minister</t>
  </si>
  <si>
    <t>Nil international travel for this period</t>
  </si>
  <si>
    <t>Auckland</t>
  </si>
  <si>
    <t>Wellington to Mahia</t>
  </si>
  <si>
    <t xml:space="preserve">Wellington to Mahia </t>
  </si>
  <si>
    <t>Mahia to Wellington</t>
  </si>
  <si>
    <t>Taupo</t>
  </si>
  <si>
    <t>Nil gifts or expenses to disclose</t>
  </si>
  <si>
    <t>Regional engagement visit to the BOP</t>
  </si>
  <si>
    <t xml:space="preserve">Dinner in Tauranga for regional engagement team </t>
  </si>
  <si>
    <t>Breakfast meeting with Te Whanau a Apanui for regional engagement team</t>
  </si>
  <si>
    <t>Dinner in Rotorua for regional engagement team</t>
  </si>
  <si>
    <t xml:space="preserve">Catering for regional engagement team x17 pax </t>
  </si>
  <si>
    <t xml:space="preserve">Catering for regional engagement team </t>
  </si>
  <si>
    <t>Chief Financial Officer, Ministry of Justice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</si>
</sst>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44" fontId="23" fillId="0" borderId="0" applyFont="0" applyFill="0" applyBorder="0" applyAlignment="0" applyProtection="0"/>
  </cellStyleXfs>
  <cellXfs count="20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0" fillId="11" borderId="4" xfId="0" applyFill="1" applyBorder="1" applyAlignment="1" applyProtection="1">
      <alignment vertical="center" wrapText="1"/>
      <protection locked="0"/>
    </xf>
    <xf numFmtId="167" fontId="15" fillId="11" borderId="3" xfId="0" applyNumberFormat="1" applyFont="1" applyFill="1" applyBorder="1" applyAlignment="1" applyProtection="1">
      <alignment horizontal="right" vertical="center"/>
      <protection locked="0"/>
    </xf>
    <xf numFmtId="0" fontId="0" fillId="0" borderId="0" xfId="0" applyAlignment="1" applyProtection="1">
      <alignment wrapText="1"/>
      <protection locked="0"/>
    </xf>
    <xf numFmtId="0" fontId="0" fillId="0" borderId="0" xfId="0" applyProtection="1">
      <protection locked="0"/>
    </xf>
    <xf numFmtId="167" fontId="15" fillId="11" borderId="3" xfId="0" applyNumberFormat="1" applyFont="1" applyFill="1" applyBorder="1" applyAlignment="1" applyProtection="1">
      <alignment vertical="center"/>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0" fontId="0" fillId="12" borderId="0" xfId="0" applyFill="1" applyAlignment="1" applyProtection="1">
      <alignment wrapText="1"/>
      <protection locked="0"/>
    </xf>
    <xf numFmtId="0" fontId="0" fillId="12" borderId="0" xfId="0" applyFill="1" applyProtection="1">
      <protection locked="0"/>
    </xf>
    <xf numFmtId="0" fontId="0" fillId="0" borderId="0" xfId="0" applyAlignment="1" applyProtection="1">
      <alignment horizontal="left" wrapText="1"/>
      <protection locked="0"/>
    </xf>
    <xf numFmtId="0" fontId="0" fillId="11" borderId="4" xfId="0" applyFont="1" applyFill="1" applyBorder="1" applyAlignment="1" applyProtection="1">
      <alignment horizontal="right" vertical="center" wrapText="1"/>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4">
    <cellStyle name="Currency" xfId="2" builtinId="4"/>
    <cellStyle name="Currency 2" xfId="3" xr:uid="{AFD34E94-275F-40F3-846C-63E608275B70}"/>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0E399"/>
      <color rgb="FFDDF0C8"/>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abSelected="1" topLeftCell="A7" zoomScaleNormal="100" workbookViewId="0"/>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0" spans="1:1" hidden="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B8" sqref="B8:F8"/>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83" t="s">
        <v>51</v>
      </c>
      <c r="B1" s="183"/>
      <c r="C1" s="183"/>
      <c r="D1" s="183"/>
      <c r="E1" s="183"/>
      <c r="F1" s="183"/>
      <c r="G1" s="46"/>
      <c r="H1" s="46"/>
      <c r="I1" s="46"/>
      <c r="J1" s="46"/>
      <c r="K1" s="46"/>
    </row>
    <row r="2" spans="1:11" ht="21" customHeight="1" x14ac:dyDescent="0.2">
      <c r="A2" s="4" t="s">
        <v>52</v>
      </c>
      <c r="B2" s="184" t="s">
        <v>178</v>
      </c>
      <c r="C2" s="184"/>
      <c r="D2" s="184"/>
      <c r="E2" s="184"/>
      <c r="F2" s="184"/>
      <c r="G2" s="46"/>
      <c r="H2" s="46"/>
      <c r="I2" s="46"/>
      <c r="J2" s="46"/>
      <c r="K2" s="46"/>
    </row>
    <row r="3" spans="1:11" ht="21" customHeight="1" x14ac:dyDescent="0.2">
      <c r="A3" s="4" t="s">
        <v>53</v>
      </c>
      <c r="B3" s="184" t="s">
        <v>175</v>
      </c>
      <c r="C3" s="184"/>
      <c r="D3" s="184"/>
      <c r="E3" s="184"/>
      <c r="F3" s="184"/>
      <c r="G3" s="46"/>
      <c r="H3" s="46"/>
      <c r="I3" s="46"/>
      <c r="J3" s="46"/>
      <c r="K3" s="46"/>
    </row>
    <row r="4" spans="1:11" ht="21" customHeight="1" x14ac:dyDescent="0.2">
      <c r="A4" s="4" t="s">
        <v>54</v>
      </c>
      <c r="B4" s="185">
        <v>44013</v>
      </c>
      <c r="C4" s="185"/>
      <c r="D4" s="185"/>
      <c r="E4" s="185"/>
      <c r="F4" s="185"/>
      <c r="G4" s="46"/>
      <c r="H4" s="46"/>
      <c r="I4" s="46"/>
      <c r="J4" s="46"/>
      <c r="K4" s="46"/>
    </row>
    <row r="5" spans="1:11" ht="21" customHeight="1" x14ac:dyDescent="0.2">
      <c r="A5" s="4" t="s">
        <v>55</v>
      </c>
      <c r="B5" s="185">
        <v>44377</v>
      </c>
      <c r="C5" s="185"/>
      <c r="D5" s="185"/>
      <c r="E5" s="185"/>
      <c r="F5" s="185"/>
      <c r="G5" s="46"/>
      <c r="H5" s="46"/>
      <c r="I5" s="46"/>
      <c r="J5" s="46"/>
      <c r="K5" s="46"/>
    </row>
    <row r="6" spans="1:11" ht="21" customHeight="1" x14ac:dyDescent="0.2">
      <c r="A6" s="4" t="s">
        <v>56</v>
      </c>
      <c r="B6" s="182" t="str">
        <f>IF(AND(Travel!B7&lt;&gt;A30,Hospitality!B7&lt;&gt;A30,'All other expenses'!B7&lt;&gt;A30,'Gifts and benefits'!B7&lt;&gt;A30),A31,IF(AND(Travel!B7=A30,Hospitality!B7=A30,'All other expenses'!B7=A30,'Gifts and benefits'!B7=A30),A33,A32))</f>
        <v>Data and totals checked on all sheets</v>
      </c>
      <c r="C6" s="182"/>
      <c r="D6" s="182"/>
      <c r="E6" s="182"/>
      <c r="F6" s="182"/>
      <c r="G6" s="34"/>
      <c r="H6" s="46"/>
      <c r="I6" s="46"/>
      <c r="J6" s="46"/>
      <c r="K6" s="46"/>
    </row>
    <row r="7" spans="1:11" ht="21" customHeight="1" x14ac:dyDescent="0.2">
      <c r="A7" s="4" t="s">
        <v>57</v>
      </c>
      <c r="B7" s="181" t="s">
        <v>89</v>
      </c>
      <c r="C7" s="181"/>
      <c r="D7" s="181"/>
      <c r="E7" s="181"/>
      <c r="F7" s="181"/>
      <c r="G7" s="34"/>
      <c r="H7" s="46"/>
      <c r="I7" s="46"/>
      <c r="J7" s="46"/>
      <c r="K7" s="46"/>
    </row>
    <row r="8" spans="1:11" ht="21" customHeight="1" x14ac:dyDescent="0.2">
      <c r="A8" s="4" t="s">
        <v>59</v>
      </c>
      <c r="B8" s="181" t="s">
        <v>238</v>
      </c>
      <c r="C8" s="181"/>
      <c r="D8" s="181"/>
      <c r="E8" s="181"/>
      <c r="F8" s="181"/>
      <c r="G8" s="34"/>
      <c r="H8" s="46"/>
      <c r="I8" s="46"/>
      <c r="J8" s="46"/>
      <c r="K8" s="46"/>
    </row>
    <row r="9" spans="1:11" ht="66.75" customHeight="1" x14ac:dyDescent="0.2">
      <c r="A9" s="180" t="s">
        <v>60</v>
      </c>
      <c r="B9" s="180"/>
      <c r="C9" s="180"/>
      <c r="D9" s="180"/>
      <c r="E9" s="180"/>
      <c r="F9" s="180"/>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3605.1200000000003</v>
      </c>
      <c r="C11" s="102" t="str">
        <f>IF(Travel!B6="",A34,Travel!B6)</f>
        <v>Figures exclude GST</v>
      </c>
      <c r="D11" s="8"/>
      <c r="E11" s="10" t="s">
        <v>66</v>
      </c>
      <c r="F11" s="56">
        <f>'Gifts and benefits'!C25</f>
        <v>0</v>
      </c>
      <c r="G11" s="47"/>
      <c r="H11" s="47"/>
      <c r="I11" s="47"/>
      <c r="J11" s="47"/>
      <c r="K11" s="47"/>
    </row>
    <row r="12" spans="1:11" ht="27.75" customHeight="1" x14ac:dyDescent="0.2">
      <c r="A12" s="10" t="s">
        <v>24</v>
      </c>
      <c r="B12" s="94">
        <f>Hospitality!B20</f>
        <v>650.47</v>
      </c>
      <c r="C12" s="102" t="str">
        <f>IF(Hospitality!B6="",A34,Hospitality!B6)</f>
        <v>Figures exclude GST</v>
      </c>
      <c r="D12" s="8"/>
      <c r="E12" s="10" t="s">
        <v>67</v>
      </c>
      <c r="F12" s="56">
        <f>'Gifts and benefits'!C26</f>
        <v>0</v>
      </c>
      <c r="G12" s="47"/>
      <c r="H12" s="47"/>
      <c r="I12" s="47"/>
      <c r="J12" s="47"/>
      <c r="K12" s="47"/>
    </row>
    <row r="13" spans="1:11" ht="27.75" customHeight="1" x14ac:dyDescent="0.2">
      <c r="A13" s="10" t="s">
        <v>68</v>
      </c>
      <c r="B13" s="94">
        <f>'All other expenses'!B25</f>
        <v>563.08000000000004</v>
      </c>
      <c r="C13" s="102" t="str">
        <f>IF('All other expenses'!B6="",A34,'All other expenses'!B6)</f>
        <v>Figures exclude GST</v>
      </c>
      <c r="D13" s="8"/>
      <c r="E13" s="10" t="s">
        <v>69</v>
      </c>
      <c r="F13" s="56">
        <f>'Gifts and benefits'!C27</f>
        <v>0</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Travel!B22</f>
        <v>0</v>
      </c>
      <c r="C15" s="104" t="str">
        <f>C11</f>
        <v>Figures exclude GST</v>
      </c>
      <c r="D15" s="8"/>
      <c r="E15" s="8"/>
      <c r="F15" s="58"/>
      <c r="G15" s="46"/>
      <c r="H15" s="46"/>
      <c r="I15" s="46"/>
      <c r="J15" s="46"/>
      <c r="K15" s="46"/>
    </row>
    <row r="16" spans="1:11" ht="27.75" customHeight="1" x14ac:dyDescent="0.2">
      <c r="A16" s="11" t="s">
        <v>71</v>
      </c>
      <c r="B16" s="96">
        <f>Travel!B46</f>
        <v>2599.5700000000002</v>
      </c>
      <c r="C16" s="104" t="str">
        <f>C11</f>
        <v>Figures exclude GST</v>
      </c>
      <c r="D16" s="59"/>
      <c r="E16" s="8"/>
      <c r="F16" s="60"/>
      <c r="G16" s="46"/>
      <c r="H16" s="46"/>
      <c r="I16" s="46"/>
      <c r="J16" s="46"/>
      <c r="K16" s="46"/>
    </row>
    <row r="17" spans="1:11" ht="27.75" customHeight="1" x14ac:dyDescent="0.2">
      <c r="A17" s="11" t="s">
        <v>72</v>
      </c>
      <c r="B17" s="96">
        <f>Travel!B87</f>
        <v>1005.5500000000001</v>
      </c>
      <c r="C17" s="10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COUNT(Travel!B12:B21)</f>
        <v>0</v>
      </c>
      <c r="C55" s="111"/>
      <c r="D55" s="111">
        <f>COUNTIF(Travel!D12:D21,"*")</f>
        <v>0</v>
      </c>
      <c r="E55" s="112"/>
      <c r="F55" s="112" t="b">
        <f>MIN(B55,D55)=MAX(B55,D55)</f>
        <v>1</v>
      </c>
      <c r="G55" s="46"/>
      <c r="H55" s="46"/>
      <c r="I55" s="46"/>
      <c r="J55" s="46"/>
      <c r="K55" s="46"/>
    </row>
    <row r="56" spans="1:11" hidden="1" x14ac:dyDescent="0.2">
      <c r="A56" s="121" t="s">
        <v>105</v>
      </c>
      <c r="B56" s="111">
        <f>COUNT(Travel!B26:B45)</f>
        <v>18</v>
      </c>
      <c r="C56" s="111"/>
      <c r="D56" s="111">
        <f>COUNTIF(Travel!D26:D45,"*")</f>
        <v>18</v>
      </c>
      <c r="E56" s="112"/>
      <c r="F56" s="112" t="b">
        <f>MIN(B56,D56)=MAX(B56,D56)</f>
        <v>1</v>
      </c>
    </row>
    <row r="57" spans="1:11" hidden="1" x14ac:dyDescent="0.2">
      <c r="A57" s="122"/>
      <c r="B57" s="111">
        <f>COUNT(Travel!B50:B86)</f>
        <v>34</v>
      </c>
      <c r="C57" s="111"/>
      <c r="D57" s="111">
        <f>COUNTIF(Travel!D50:D86,"*")</f>
        <v>34</v>
      </c>
      <c r="E57" s="112"/>
      <c r="F57" s="112" t="b">
        <f>MIN(B57,D57)=MAX(B57,D57)</f>
        <v>1</v>
      </c>
    </row>
    <row r="58" spans="1:11" hidden="1" x14ac:dyDescent="0.2">
      <c r="A58" s="123" t="s">
        <v>106</v>
      </c>
      <c r="B58" s="113">
        <f>COUNT(Hospitality!B11:B19)</f>
        <v>6</v>
      </c>
      <c r="C58" s="113"/>
      <c r="D58" s="113">
        <f>COUNTIF(Hospitality!D11:D19,"*")</f>
        <v>6</v>
      </c>
      <c r="E58" s="114"/>
      <c r="F58" s="114" t="b">
        <f>MIN(B58,D58)=MAX(B58,D58)</f>
        <v>1</v>
      </c>
    </row>
    <row r="59" spans="1:11" hidden="1" x14ac:dyDescent="0.2">
      <c r="A59" s="124" t="s">
        <v>107</v>
      </c>
      <c r="B59" s="112">
        <f>COUNT('All other expenses'!B11:B24)</f>
        <v>1</v>
      </c>
      <c r="C59" s="112"/>
      <c r="D59" s="112">
        <f>COUNTIF('All other expenses'!D11:D24,"*")</f>
        <v>1</v>
      </c>
      <c r="E59" s="112"/>
      <c r="F59" s="112" t="b">
        <f>MIN(B59,D59)=MAX(B59,D59)</f>
        <v>1</v>
      </c>
    </row>
    <row r="60" spans="1:11" hidden="1" x14ac:dyDescent="0.2">
      <c r="A60" s="123" t="s">
        <v>108</v>
      </c>
      <c r="B60" s="113">
        <f>COUNTIF('Gifts and benefits'!B11:B24,"*")</f>
        <v>0</v>
      </c>
      <c r="C60" s="113">
        <f>COUNTIF('Gifts and benefits'!C11:C24,"*")</f>
        <v>0</v>
      </c>
      <c r="D60" s="113"/>
      <c r="E60" s="113">
        <f>COUNTA('Gifts and benefits'!E11:E24)</f>
        <v>0</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74"/>
  <sheetViews>
    <sheetView zoomScaleNormal="100" workbookViewId="0">
      <selection activeCell="C33" sqref="C33"/>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83" t="s">
        <v>109</v>
      </c>
      <c r="B1" s="183"/>
      <c r="C1" s="183"/>
      <c r="D1" s="183"/>
      <c r="E1" s="183"/>
      <c r="F1" s="46"/>
    </row>
    <row r="2" spans="1:6" ht="21" customHeight="1" x14ac:dyDescent="0.2">
      <c r="A2" s="4" t="s">
        <v>52</v>
      </c>
      <c r="B2" s="186" t="s">
        <v>178</v>
      </c>
      <c r="C2" s="186"/>
      <c r="D2" s="186"/>
      <c r="E2" s="186"/>
      <c r="F2" s="46"/>
    </row>
    <row r="3" spans="1:6" ht="21" customHeight="1" x14ac:dyDescent="0.2">
      <c r="A3" s="4" t="s">
        <v>110</v>
      </c>
      <c r="B3" s="186" t="s">
        <v>175</v>
      </c>
      <c r="C3" s="186"/>
      <c r="D3" s="186"/>
      <c r="E3" s="186"/>
      <c r="F3" s="46"/>
    </row>
    <row r="4" spans="1:6" ht="21" customHeight="1" x14ac:dyDescent="0.2">
      <c r="A4" s="4" t="s">
        <v>111</v>
      </c>
      <c r="B4" s="186">
        <v>44013</v>
      </c>
      <c r="C4" s="186"/>
      <c r="D4" s="186"/>
      <c r="E4" s="186"/>
      <c r="F4" s="46"/>
    </row>
    <row r="5" spans="1:6" ht="21" customHeight="1" x14ac:dyDescent="0.2">
      <c r="A5" s="4" t="s">
        <v>112</v>
      </c>
      <c r="B5" s="186">
        <v>44377</v>
      </c>
      <c r="C5" s="186"/>
      <c r="D5" s="186"/>
      <c r="E5" s="186"/>
      <c r="F5" s="46"/>
    </row>
    <row r="6" spans="1:6" ht="21" customHeight="1" x14ac:dyDescent="0.2">
      <c r="A6" s="4" t="s">
        <v>113</v>
      </c>
      <c r="B6" s="181" t="s">
        <v>81</v>
      </c>
      <c r="C6" s="181"/>
      <c r="D6" s="181"/>
      <c r="E6" s="181"/>
      <c r="F6" s="46"/>
    </row>
    <row r="7" spans="1:6" ht="21" customHeight="1" x14ac:dyDescent="0.2">
      <c r="A7" s="4" t="s">
        <v>56</v>
      </c>
      <c r="B7" s="181" t="s">
        <v>83</v>
      </c>
      <c r="C7" s="181"/>
      <c r="D7" s="181"/>
      <c r="E7" s="181"/>
      <c r="F7" s="46"/>
    </row>
    <row r="8" spans="1:6" ht="36" customHeight="1" x14ac:dyDescent="0.2">
      <c r="A8" s="189" t="s">
        <v>114</v>
      </c>
      <c r="B8" s="190"/>
      <c r="C8" s="190"/>
      <c r="D8" s="190"/>
      <c r="E8" s="190"/>
      <c r="F8" s="22"/>
    </row>
    <row r="9" spans="1:6" ht="36" customHeight="1" x14ac:dyDescent="0.2">
      <c r="A9" s="191" t="s">
        <v>115</v>
      </c>
      <c r="B9" s="192"/>
      <c r="C9" s="192"/>
      <c r="D9" s="192"/>
      <c r="E9" s="192"/>
      <c r="F9" s="22"/>
    </row>
    <row r="10" spans="1:6" ht="24.75" customHeight="1" x14ac:dyDescent="0.2">
      <c r="A10" s="188" t="s">
        <v>116</v>
      </c>
      <c r="B10" s="193"/>
      <c r="C10" s="188"/>
      <c r="D10" s="188"/>
      <c r="E10" s="188"/>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57"/>
      <c r="B13" s="158"/>
      <c r="C13" s="159"/>
      <c r="D13" s="159"/>
      <c r="E13" s="160"/>
      <c r="F13" s="1"/>
    </row>
    <row r="14" spans="1:6" s="87" customFormat="1" x14ac:dyDescent="0.2">
      <c r="A14" s="170" t="s">
        <v>225</v>
      </c>
      <c r="B14" s="158"/>
      <c r="C14" s="159"/>
      <c r="D14" s="159"/>
      <c r="E14" s="160"/>
      <c r="F14" s="1"/>
    </row>
    <row r="15" spans="1:6" s="87" customFormat="1" x14ac:dyDescent="0.2">
      <c r="A15" s="157"/>
      <c r="B15" s="158"/>
      <c r="C15" s="159"/>
      <c r="D15" s="159"/>
      <c r="E15" s="160"/>
      <c r="F15" s="1"/>
    </row>
    <row r="16" spans="1:6" s="87" customFormat="1" x14ac:dyDescent="0.2">
      <c r="A16" s="157"/>
      <c r="B16" s="158"/>
      <c r="C16" s="159"/>
      <c r="D16" s="159"/>
      <c r="E16" s="160"/>
      <c r="F16" s="1"/>
    </row>
    <row r="17" spans="1:6" s="87" customFormat="1" x14ac:dyDescent="0.2">
      <c r="A17" s="157"/>
      <c r="B17" s="158"/>
      <c r="C17" s="159"/>
      <c r="D17" s="159"/>
      <c r="E17" s="160"/>
      <c r="F17" s="1"/>
    </row>
    <row r="18" spans="1:6" s="87" customFormat="1" ht="12.75" customHeight="1" x14ac:dyDescent="0.2">
      <c r="A18" s="157"/>
      <c r="B18" s="158"/>
      <c r="C18" s="159"/>
      <c r="D18" s="159"/>
      <c r="E18" s="160"/>
      <c r="F18" s="1"/>
    </row>
    <row r="19" spans="1:6" s="87" customFormat="1" x14ac:dyDescent="0.2">
      <c r="A19" s="161"/>
      <c r="B19" s="158"/>
      <c r="C19" s="159"/>
      <c r="D19" s="159"/>
      <c r="E19" s="160"/>
      <c r="F19" s="1"/>
    </row>
    <row r="20" spans="1:6" s="87" customFormat="1" x14ac:dyDescent="0.2">
      <c r="A20" s="161"/>
      <c r="B20" s="158"/>
      <c r="C20" s="159"/>
      <c r="D20" s="159"/>
      <c r="E20" s="160"/>
      <c r="F20" s="1"/>
    </row>
    <row r="21" spans="1:6" s="87" customFormat="1" hidden="1" x14ac:dyDescent="0.2">
      <c r="A21" s="143"/>
      <c r="B21" s="144"/>
      <c r="C21" s="145"/>
      <c r="D21" s="145"/>
      <c r="E21" s="146"/>
      <c r="F21" s="1"/>
    </row>
    <row r="22" spans="1:6" ht="19.5" customHeight="1" x14ac:dyDescent="0.2">
      <c r="A22" s="107" t="s">
        <v>122</v>
      </c>
      <c r="B22" s="108">
        <f>SUM(B12:B21)</f>
        <v>0</v>
      </c>
      <c r="C22" s="168" t="str">
        <f>IF(SUBTOTAL(3,B12:B21)=SUBTOTAL(103,B12:B21),'Summary and sign-off'!$A$48,'Summary and sign-off'!$A$49)</f>
        <v>Check - there are no hidden rows with data</v>
      </c>
      <c r="D22" s="187" t="str">
        <f>IF('Summary and sign-off'!F55='Summary and sign-off'!F54,'Summary and sign-off'!A51,'Summary and sign-off'!A50)</f>
        <v>Check - each entry provides sufficient information</v>
      </c>
      <c r="E22" s="187"/>
      <c r="F22" s="46"/>
    </row>
    <row r="23" spans="1:6" ht="10.5" customHeight="1" x14ac:dyDescent="0.2">
      <c r="A23" s="27"/>
      <c r="B23" s="22"/>
      <c r="C23" s="27"/>
      <c r="D23" s="27"/>
      <c r="E23" s="27"/>
      <c r="F23" s="27"/>
    </row>
    <row r="24" spans="1:6" ht="24.75" customHeight="1" x14ac:dyDescent="0.2">
      <c r="A24" s="188" t="s">
        <v>123</v>
      </c>
      <c r="B24" s="188"/>
      <c r="C24" s="188"/>
      <c r="D24" s="188"/>
      <c r="E24" s="188"/>
      <c r="F24" s="47"/>
    </row>
    <row r="25" spans="1:6" ht="27" customHeight="1" x14ac:dyDescent="0.2">
      <c r="A25" s="35" t="s">
        <v>117</v>
      </c>
      <c r="B25" s="35" t="s">
        <v>62</v>
      </c>
      <c r="C25" s="35" t="s">
        <v>124</v>
      </c>
      <c r="D25" s="35" t="s">
        <v>120</v>
      </c>
      <c r="E25" s="35" t="s">
        <v>121</v>
      </c>
      <c r="F25" s="48"/>
    </row>
    <row r="26" spans="1:6" s="87" customFormat="1" hidden="1" x14ac:dyDescent="0.2">
      <c r="A26" s="133"/>
      <c r="B26" s="134"/>
      <c r="C26" s="135"/>
      <c r="D26" s="135"/>
      <c r="E26" s="136"/>
      <c r="F26" s="1"/>
    </row>
    <row r="27" spans="1:6" s="172" customFormat="1" x14ac:dyDescent="0.2">
      <c r="A27" s="173">
        <v>44046</v>
      </c>
      <c r="B27" s="158">
        <v>61.5</v>
      </c>
      <c r="C27" s="174" t="s">
        <v>232</v>
      </c>
      <c r="D27" s="174" t="s">
        <v>174</v>
      </c>
      <c r="E27" s="175" t="s">
        <v>230</v>
      </c>
      <c r="F27" s="171"/>
    </row>
    <row r="28" spans="1:6" s="172" customFormat="1" x14ac:dyDescent="0.2">
      <c r="A28" s="173">
        <v>44047</v>
      </c>
      <c r="B28" s="158">
        <v>60.17</v>
      </c>
      <c r="C28" s="174" t="s">
        <v>232</v>
      </c>
      <c r="D28" s="174" t="s">
        <v>174</v>
      </c>
      <c r="E28" s="175" t="s">
        <v>186</v>
      </c>
      <c r="F28" s="171"/>
    </row>
    <row r="29" spans="1:6" s="172" customFormat="1" x14ac:dyDescent="0.2">
      <c r="A29" s="173">
        <v>44048</v>
      </c>
      <c r="B29" s="158">
        <v>81.77</v>
      </c>
      <c r="C29" s="174" t="s">
        <v>232</v>
      </c>
      <c r="D29" s="174" t="s">
        <v>174</v>
      </c>
      <c r="E29" s="175" t="s">
        <v>185</v>
      </c>
      <c r="F29" s="171"/>
    </row>
    <row r="30" spans="1:6" s="172" customFormat="1" x14ac:dyDescent="0.2">
      <c r="A30" s="173">
        <v>44053</v>
      </c>
      <c r="B30" s="158">
        <v>32.39</v>
      </c>
      <c r="C30" s="174" t="s">
        <v>232</v>
      </c>
      <c r="D30" s="174" t="s">
        <v>174</v>
      </c>
      <c r="E30" s="175" t="s">
        <v>230</v>
      </c>
      <c r="F30" s="171"/>
    </row>
    <row r="31" spans="1:6" s="87" customFormat="1" x14ac:dyDescent="0.2">
      <c r="A31" s="173">
        <v>44047</v>
      </c>
      <c r="B31" s="158">
        <f>128.78+10.96</f>
        <v>139.74</v>
      </c>
      <c r="C31" s="174" t="s">
        <v>233</v>
      </c>
      <c r="D31" s="174" t="s">
        <v>177</v>
      </c>
      <c r="E31" s="175" t="s">
        <v>185</v>
      </c>
      <c r="F31" s="1"/>
    </row>
    <row r="32" spans="1:6" s="87" customFormat="1" x14ac:dyDescent="0.2">
      <c r="A32" s="173">
        <v>44048</v>
      </c>
      <c r="B32" s="158">
        <v>109.22</v>
      </c>
      <c r="C32" s="174" t="s">
        <v>234</v>
      </c>
      <c r="D32" s="174" t="s">
        <v>176</v>
      </c>
      <c r="E32" s="175" t="s">
        <v>187</v>
      </c>
      <c r="F32" s="1"/>
    </row>
    <row r="33" spans="1:6" s="87" customFormat="1" x14ac:dyDescent="0.2">
      <c r="A33" s="173">
        <v>44048</v>
      </c>
      <c r="B33" s="158">
        <v>251.3</v>
      </c>
      <c r="C33" s="174" t="s">
        <v>235</v>
      </c>
      <c r="D33" s="174" t="s">
        <v>176</v>
      </c>
      <c r="E33" s="175" t="s">
        <v>186</v>
      </c>
      <c r="F33" s="1"/>
    </row>
    <row r="34" spans="1:6" s="172" customFormat="1" x14ac:dyDescent="0.2">
      <c r="A34" s="173">
        <v>44154</v>
      </c>
      <c r="B34" s="158">
        <v>55.83</v>
      </c>
      <c r="C34" s="174" t="s">
        <v>211</v>
      </c>
      <c r="D34" s="174" t="s">
        <v>172</v>
      </c>
      <c r="E34" s="175" t="s">
        <v>171</v>
      </c>
      <c r="F34" s="171"/>
    </row>
    <row r="35" spans="1:6" s="172" customFormat="1" x14ac:dyDescent="0.2">
      <c r="A35" s="173">
        <v>44336</v>
      </c>
      <c r="B35" s="158">
        <v>345.02</v>
      </c>
      <c r="C35" s="174" t="s">
        <v>199</v>
      </c>
      <c r="D35" s="174" t="s">
        <v>172</v>
      </c>
      <c r="E35" s="175" t="s">
        <v>226</v>
      </c>
      <c r="F35" s="171"/>
    </row>
    <row r="36" spans="1:6" s="87" customFormat="1" x14ac:dyDescent="0.2">
      <c r="A36" s="173">
        <v>44358</v>
      </c>
      <c r="B36" s="158">
        <v>408.72</v>
      </c>
      <c r="C36" s="174" t="s">
        <v>204</v>
      </c>
      <c r="D36" s="174" t="s">
        <v>172</v>
      </c>
      <c r="E36" s="175" t="s">
        <v>227</v>
      </c>
      <c r="F36" s="1"/>
    </row>
    <row r="37" spans="1:6" s="87" customFormat="1" x14ac:dyDescent="0.2">
      <c r="A37" s="173">
        <v>44358</v>
      </c>
      <c r="B37" s="158">
        <v>60.87</v>
      </c>
      <c r="C37" s="174" t="s">
        <v>203</v>
      </c>
      <c r="D37" s="174" t="s">
        <v>174</v>
      </c>
      <c r="E37" s="175" t="s">
        <v>228</v>
      </c>
      <c r="F37" s="1"/>
    </row>
    <row r="38" spans="1:6" s="172" customFormat="1" x14ac:dyDescent="0.2">
      <c r="A38" s="173">
        <v>44360</v>
      </c>
      <c r="B38" s="158">
        <v>85</v>
      </c>
      <c r="C38" s="174" t="s">
        <v>203</v>
      </c>
      <c r="D38" s="174" t="s">
        <v>174</v>
      </c>
      <c r="E38" s="175" t="s">
        <v>229</v>
      </c>
      <c r="F38" s="171"/>
    </row>
    <row r="39" spans="1:6" s="87" customFormat="1" x14ac:dyDescent="0.2">
      <c r="A39" s="173">
        <v>44361</v>
      </c>
      <c r="B39" s="158">
        <v>64.78</v>
      </c>
      <c r="C39" s="174" t="s">
        <v>205</v>
      </c>
      <c r="D39" s="174" t="s">
        <v>173</v>
      </c>
      <c r="E39" s="175" t="s">
        <v>171</v>
      </c>
      <c r="F39" s="1"/>
    </row>
    <row r="40" spans="1:6" s="87" customFormat="1" ht="18.75" customHeight="1" x14ac:dyDescent="0.2">
      <c r="A40" s="173">
        <v>44363</v>
      </c>
      <c r="B40" s="158">
        <v>103.43</v>
      </c>
      <c r="C40" s="174" t="s">
        <v>213</v>
      </c>
      <c r="D40" s="174" t="s">
        <v>172</v>
      </c>
      <c r="E40" s="175" t="s">
        <v>188</v>
      </c>
      <c r="F40" s="1"/>
    </row>
    <row r="41" spans="1:6" ht="19.5" customHeight="1" x14ac:dyDescent="0.2">
      <c r="A41" s="173">
        <v>44363</v>
      </c>
      <c r="B41" s="158">
        <v>121.6</v>
      </c>
      <c r="C41" s="174" t="s">
        <v>190</v>
      </c>
      <c r="D41" s="174" t="s">
        <v>177</v>
      </c>
      <c r="E41" s="175" t="s">
        <v>188</v>
      </c>
      <c r="F41" s="46"/>
    </row>
    <row r="42" spans="1:6" ht="10.5" customHeight="1" x14ac:dyDescent="0.2">
      <c r="A42" s="173">
        <v>44363</v>
      </c>
      <c r="B42" s="158">
        <v>216.83</v>
      </c>
      <c r="C42" s="174" t="s">
        <v>209</v>
      </c>
      <c r="D42" s="174" t="s">
        <v>210</v>
      </c>
      <c r="E42" s="175" t="s">
        <v>188</v>
      </c>
      <c r="F42" s="27"/>
    </row>
    <row r="43" spans="1:6" ht="24.75" customHeight="1" x14ac:dyDescent="0.2">
      <c r="A43" s="173">
        <v>44365</v>
      </c>
      <c r="B43" s="158">
        <v>27.83</v>
      </c>
      <c r="C43" s="174" t="s">
        <v>189</v>
      </c>
      <c r="D43" s="174" t="s">
        <v>176</v>
      </c>
      <c r="E43" s="175" t="s">
        <v>171</v>
      </c>
      <c r="F43" s="46"/>
    </row>
    <row r="44" spans="1:6" ht="27" customHeight="1" x14ac:dyDescent="0.2">
      <c r="A44" s="170" t="s">
        <v>193</v>
      </c>
      <c r="B44" s="158">
        <v>373.57</v>
      </c>
      <c r="C44" s="169" t="s">
        <v>191</v>
      </c>
      <c r="D44" s="174" t="s">
        <v>22</v>
      </c>
      <c r="E44" s="175" t="s">
        <v>192</v>
      </c>
      <c r="F44" s="49"/>
    </row>
    <row r="45" spans="1:6" s="87" customFormat="1" hidden="1" x14ac:dyDescent="0.2">
      <c r="A45" s="147"/>
      <c r="B45" s="148"/>
      <c r="C45" s="149"/>
      <c r="D45" s="149"/>
      <c r="E45" s="150"/>
      <c r="F45" s="1"/>
    </row>
    <row r="46" spans="1:6" s="87" customFormat="1" x14ac:dyDescent="0.2">
      <c r="A46" s="107" t="s">
        <v>125</v>
      </c>
      <c r="B46" s="108">
        <f>SUM(B26:B45)</f>
        <v>2599.5700000000002</v>
      </c>
      <c r="C46" s="168" t="str">
        <f>IF(SUBTOTAL(3,B26:B45)=SUBTOTAL(103,B26:B45),'Summary and sign-off'!$A$48,'Summary and sign-off'!$A$49)</f>
        <v>Check - there are no hidden rows with data</v>
      </c>
      <c r="D46" s="187" t="str">
        <f>IF('Summary and sign-off'!F56='Summary and sign-off'!F54,'Summary and sign-off'!A51,'Summary and sign-off'!A50)</f>
        <v>Check - each entry provides sufficient information</v>
      </c>
      <c r="E46" s="187"/>
      <c r="F46" s="1"/>
    </row>
    <row r="47" spans="1:6" s="172" customFormat="1" x14ac:dyDescent="0.2">
      <c r="A47" s="27"/>
      <c r="B47" s="22"/>
      <c r="C47" s="27"/>
      <c r="D47" s="27"/>
      <c r="E47" s="27"/>
      <c r="F47" s="171"/>
    </row>
    <row r="48" spans="1:6" s="87" customFormat="1" ht="15.75" x14ac:dyDescent="0.2">
      <c r="A48" s="188" t="s">
        <v>126</v>
      </c>
      <c r="B48" s="188"/>
      <c r="C48" s="188"/>
      <c r="D48" s="188"/>
      <c r="E48" s="188"/>
      <c r="F48" s="1"/>
    </row>
    <row r="49" spans="1:6" s="172" customFormat="1" ht="25.5" x14ac:dyDescent="0.2">
      <c r="A49" s="35" t="s">
        <v>117</v>
      </c>
      <c r="B49" s="35" t="s">
        <v>62</v>
      </c>
      <c r="C49" s="35" t="s">
        <v>127</v>
      </c>
      <c r="D49" s="35" t="s">
        <v>128</v>
      </c>
      <c r="E49" s="35" t="s">
        <v>121</v>
      </c>
      <c r="F49" s="171"/>
    </row>
    <row r="50" spans="1:6" s="87" customFormat="1" x14ac:dyDescent="0.2">
      <c r="A50" s="133"/>
      <c r="B50" s="134"/>
      <c r="C50" s="135"/>
      <c r="D50" s="135"/>
      <c r="E50" s="136"/>
      <c r="F50" s="1"/>
    </row>
    <row r="51" spans="1:6" s="172" customFormat="1" x14ac:dyDescent="0.2">
      <c r="A51" s="173">
        <v>44028</v>
      </c>
      <c r="B51" s="158">
        <v>34.56</v>
      </c>
      <c r="C51" s="174" t="s">
        <v>201</v>
      </c>
      <c r="D51" s="174" t="s">
        <v>173</v>
      </c>
      <c r="E51" s="160"/>
      <c r="F51" s="171"/>
    </row>
    <row r="52" spans="1:6" s="87" customFormat="1" x14ac:dyDescent="0.2">
      <c r="A52" s="173">
        <v>44042</v>
      </c>
      <c r="B52" s="158">
        <v>25.13</v>
      </c>
      <c r="C52" s="174" t="s">
        <v>202</v>
      </c>
      <c r="D52" s="174" t="s">
        <v>173</v>
      </c>
      <c r="E52" s="175"/>
      <c r="F52" s="1"/>
    </row>
    <row r="53" spans="1:6" s="87" customFormat="1" x14ac:dyDescent="0.2">
      <c r="A53" s="173">
        <v>44042</v>
      </c>
      <c r="B53" s="158">
        <v>47.8</v>
      </c>
      <c r="C53" s="174" t="s">
        <v>202</v>
      </c>
      <c r="D53" s="174" t="s">
        <v>173</v>
      </c>
      <c r="E53" s="160"/>
      <c r="F53" s="1"/>
    </row>
    <row r="54" spans="1:6" s="87" customFormat="1" x14ac:dyDescent="0.2">
      <c r="A54" s="173">
        <v>44043</v>
      </c>
      <c r="B54" s="158">
        <v>38.61</v>
      </c>
      <c r="C54" s="174" t="s">
        <v>206</v>
      </c>
      <c r="D54" s="174" t="s">
        <v>173</v>
      </c>
      <c r="E54" s="175"/>
      <c r="F54" s="1"/>
    </row>
    <row r="55" spans="1:6" s="172" customFormat="1" x14ac:dyDescent="0.2">
      <c r="A55" s="173">
        <v>44055</v>
      </c>
      <c r="B55" s="158">
        <v>35.78</v>
      </c>
      <c r="C55" s="174" t="s">
        <v>201</v>
      </c>
      <c r="D55" s="174" t="s">
        <v>173</v>
      </c>
      <c r="E55" s="160"/>
      <c r="F55" s="178"/>
    </row>
    <row r="56" spans="1:6" s="172" customFormat="1" x14ac:dyDescent="0.2">
      <c r="A56" s="173">
        <v>44113</v>
      </c>
      <c r="B56" s="158">
        <v>9.48</v>
      </c>
      <c r="C56" s="174" t="s">
        <v>214</v>
      </c>
      <c r="D56" s="174" t="s">
        <v>173</v>
      </c>
      <c r="E56" s="175"/>
      <c r="F56" s="171"/>
    </row>
    <row r="57" spans="1:6" s="87" customFormat="1" x14ac:dyDescent="0.2">
      <c r="A57" s="173">
        <v>44139</v>
      </c>
      <c r="B57" s="158">
        <v>61.02</v>
      </c>
      <c r="C57" s="174" t="s">
        <v>207</v>
      </c>
      <c r="D57" s="174" t="s">
        <v>173</v>
      </c>
      <c r="E57" s="160"/>
      <c r="F57" s="1"/>
    </row>
    <row r="58" spans="1:6" s="87" customFormat="1" x14ac:dyDescent="0.2">
      <c r="A58" s="173">
        <v>44139</v>
      </c>
      <c r="B58" s="158">
        <v>75.7</v>
      </c>
      <c r="C58" s="174" t="s">
        <v>207</v>
      </c>
      <c r="D58" s="174" t="s">
        <v>173</v>
      </c>
      <c r="E58" s="160"/>
      <c r="F58" s="1"/>
    </row>
    <row r="59" spans="1:6" s="87" customFormat="1" x14ac:dyDescent="0.2">
      <c r="A59" s="173">
        <v>44146</v>
      </c>
      <c r="B59" s="158">
        <v>29.87</v>
      </c>
      <c r="C59" s="174" t="s">
        <v>215</v>
      </c>
      <c r="D59" s="174" t="s">
        <v>173</v>
      </c>
      <c r="E59" s="160"/>
      <c r="F59" s="1"/>
    </row>
    <row r="60" spans="1:6" s="87" customFormat="1" x14ac:dyDescent="0.2">
      <c r="A60" s="173">
        <v>44161</v>
      </c>
      <c r="B60" s="158">
        <v>32.549999999999997</v>
      </c>
      <c r="C60" s="174" t="s">
        <v>201</v>
      </c>
      <c r="D60" s="174" t="s">
        <v>173</v>
      </c>
      <c r="E60" s="175"/>
      <c r="F60" s="1"/>
    </row>
    <row r="61" spans="1:6" s="87" customFormat="1" x14ac:dyDescent="0.2">
      <c r="A61" s="173">
        <v>44179</v>
      </c>
      <c r="B61" s="158">
        <v>30.95</v>
      </c>
      <c r="C61" s="174" t="s">
        <v>216</v>
      </c>
      <c r="D61" s="174" t="s">
        <v>173</v>
      </c>
      <c r="E61" s="160"/>
      <c r="F61" s="1"/>
    </row>
    <row r="62" spans="1:6" s="87" customFormat="1" x14ac:dyDescent="0.2">
      <c r="A62" s="173">
        <v>44181</v>
      </c>
      <c r="B62" s="158">
        <v>30.32</v>
      </c>
      <c r="C62" s="174" t="s">
        <v>201</v>
      </c>
      <c r="D62" s="174" t="s">
        <v>173</v>
      </c>
      <c r="E62" s="160"/>
      <c r="F62" s="1"/>
    </row>
    <row r="63" spans="1:6" s="87" customFormat="1" x14ac:dyDescent="0.2">
      <c r="A63" s="173">
        <v>44244</v>
      </c>
      <c r="B63" s="158">
        <v>18.97</v>
      </c>
      <c r="C63" s="174" t="s">
        <v>217</v>
      </c>
      <c r="D63" s="174" t="s">
        <v>173</v>
      </c>
      <c r="E63" s="160"/>
      <c r="F63" s="1"/>
    </row>
    <row r="64" spans="1:6" s="87" customFormat="1" x14ac:dyDescent="0.2">
      <c r="A64" s="173">
        <v>44250</v>
      </c>
      <c r="B64" s="158">
        <v>9.36</v>
      </c>
      <c r="C64" s="174" t="s">
        <v>212</v>
      </c>
      <c r="D64" s="174" t="s">
        <v>173</v>
      </c>
      <c r="E64" s="160"/>
      <c r="F64" s="1"/>
    </row>
    <row r="65" spans="1:6" s="87" customFormat="1" x14ac:dyDescent="0.2">
      <c r="A65" s="173">
        <v>44250</v>
      </c>
      <c r="B65" s="158">
        <v>19.04</v>
      </c>
      <c r="C65" s="174" t="s">
        <v>218</v>
      </c>
      <c r="D65" s="174" t="s">
        <v>173</v>
      </c>
      <c r="E65" s="160"/>
      <c r="F65" s="1"/>
    </row>
    <row r="66" spans="1:6" s="177" customFormat="1" x14ac:dyDescent="0.2">
      <c r="A66" s="173">
        <v>44253</v>
      </c>
      <c r="B66" s="158">
        <v>30.05</v>
      </c>
      <c r="C66" s="174" t="s">
        <v>201</v>
      </c>
      <c r="D66" s="174" t="s">
        <v>173</v>
      </c>
      <c r="E66" s="160"/>
      <c r="F66" s="176"/>
    </row>
    <row r="67" spans="1:6" s="177" customFormat="1" x14ac:dyDescent="0.2">
      <c r="A67" s="173">
        <v>44265</v>
      </c>
      <c r="B67" s="158">
        <v>30.7</v>
      </c>
      <c r="C67" s="174" t="s">
        <v>201</v>
      </c>
      <c r="D67" s="174" t="s">
        <v>173</v>
      </c>
      <c r="E67" s="160"/>
      <c r="F67" s="176"/>
    </row>
    <row r="68" spans="1:6" s="87" customFormat="1" x14ac:dyDescent="0.2">
      <c r="A68" s="173">
        <v>44271</v>
      </c>
      <c r="B68" s="158">
        <v>17.98</v>
      </c>
      <c r="C68" s="174" t="s">
        <v>200</v>
      </c>
      <c r="D68" s="174" t="s">
        <v>173</v>
      </c>
      <c r="E68" s="160"/>
      <c r="F68" s="1"/>
    </row>
    <row r="69" spans="1:6" s="177" customFormat="1" x14ac:dyDescent="0.2">
      <c r="A69" s="173">
        <v>44277</v>
      </c>
      <c r="B69" s="158">
        <v>17.62</v>
      </c>
      <c r="C69" s="174" t="s">
        <v>219</v>
      </c>
      <c r="D69" s="174" t="s">
        <v>173</v>
      </c>
      <c r="E69" s="160"/>
      <c r="F69" s="176"/>
    </row>
    <row r="70" spans="1:6" s="87" customFormat="1" x14ac:dyDescent="0.2">
      <c r="A70" s="173">
        <v>44308</v>
      </c>
      <c r="B70" s="158">
        <v>18.5</v>
      </c>
      <c r="C70" s="174" t="s">
        <v>198</v>
      </c>
      <c r="D70" s="174" t="s">
        <v>173</v>
      </c>
      <c r="E70" s="160"/>
      <c r="F70" s="1"/>
    </row>
    <row r="71" spans="1:6" s="87" customFormat="1" x14ac:dyDescent="0.2">
      <c r="A71" s="173">
        <v>44315</v>
      </c>
      <c r="B71" s="158">
        <v>21.14</v>
      </c>
      <c r="C71" s="174" t="s">
        <v>208</v>
      </c>
      <c r="D71" s="174" t="s">
        <v>173</v>
      </c>
      <c r="E71" s="175"/>
      <c r="F71" s="1"/>
    </row>
    <row r="72" spans="1:6" s="87" customFormat="1" x14ac:dyDescent="0.2">
      <c r="A72" s="173">
        <v>44336</v>
      </c>
      <c r="B72" s="158">
        <v>11.91</v>
      </c>
      <c r="C72" s="174" t="s">
        <v>201</v>
      </c>
      <c r="D72" s="174" t="s">
        <v>173</v>
      </c>
      <c r="E72" s="175"/>
      <c r="F72" s="1"/>
    </row>
    <row r="73" spans="1:6" s="172" customFormat="1" x14ac:dyDescent="0.2">
      <c r="A73" s="173">
        <v>44341</v>
      </c>
      <c r="B73" s="158">
        <v>20.54</v>
      </c>
      <c r="C73" s="174" t="s">
        <v>220</v>
      </c>
      <c r="D73" s="174" t="s">
        <v>173</v>
      </c>
      <c r="E73" s="175"/>
      <c r="F73" s="171"/>
    </row>
    <row r="74" spans="1:6" s="172" customFormat="1" x14ac:dyDescent="0.2">
      <c r="A74" s="173">
        <v>44341</v>
      </c>
      <c r="B74" s="158">
        <v>33.090000000000003</v>
      </c>
      <c r="C74" s="174" t="s">
        <v>221</v>
      </c>
      <c r="D74" s="174" t="s">
        <v>173</v>
      </c>
      <c r="E74" s="160"/>
      <c r="F74" s="171"/>
    </row>
    <row r="75" spans="1:6" s="172" customFormat="1" x14ac:dyDescent="0.2">
      <c r="A75" s="173">
        <v>44343</v>
      </c>
      <c r="B75" s="158">
        <v>25.18</v>
      </c>
      <c r="C75" s="174" t="s">
        <v>222</v>
      </c>
      <c r="D75" s="174" t="s">
        <v>173</v>
      </c>
      <c r="E75" s="160"/>
      <c r="F75" s="171"/>
    </row>
    <row r="76" spans="1:6" s="172" customFormat="1" x14ac:dyDescent="0.2">
      <c r="A76" s="173">
        <v>44348</v>
      </c>
      <c r="B76" s="158">
        <v>28.99</v>
      </c>
      <c r="C76" s="174" t="s">
        <v>201</v>
      </c>
      <c r="D76" s="174" t="s">
        <v>173</v>
      </c>
      <c r="E76" s="160"/>
      <c r="F76" s="171"/>
    </row>
    <row r="77" spans="1:6" s="87" customFormat="1" x14ac:dyDescent="0.2">
      <c r="A77" s="173">
        <v>44351</v>
      </c>
      <c r="B77" s="158">
        <v>20.260000000000002</v>
      </c>
      <c r="C77" s="174" t="s">
        <v>201</v>
      </c>
      <c r="D77" s="174" t="s">
        <v>173</v>
      </c>
      <c r="E77" s="160"/>
      <c r="F77" s="1"/>
    </row>
    <row r="78" spans="1:6" s="87" customFormat="1" x14ac:dyDescent="0.2">
      <c r="A78" s="173">
        <v>44356</v>
      </c>
      <c r="B78" s="158">
        <v>10.7</v>
      </c>
      <c r="C78" s="174" t="s">
        <v>223</v>
      </c>
      <c r="D78" s="174" t="s">
        <v>173</v>
      </c>
      <c r="E78" s="175"/>
      <c r="F78" s="1"/>
    </row>
    <row r="79" spans="1:6" s="87" customFormat="1" x14ac:dyDescent="0.2">
      <c r="A79" s="173">
        <v>44356</v>
      </c>
      <c r="B79" s="158">
        <v>11.57</v>
      </c>
      <c r="C79" s="174" t="s">
        <v>194</v>
      </c>
      <c r="D79" s="174" t="s">
        <v>173</v>
      </c>
      <c r="E79" s="175"/>
      <c r="F79" s="1"/>
    </row>
    <row r="80" spans="1:6" s="87" customFormat="1" ht="25.5" x14ac:dyDescent="0.2">
      <c r="A80" s="173">
        <v>44358</v>
      </c>
      <c r="B80" s="158">
        <v>38.04</v>
      </c>
      <c r="C80" s="174" t="s">
        <v>224</v>
      </c>
      <c r="D80" s="174" t="s">
        <v>173</v>
      </c>
      <c r="E80" s="175"/>
      <c r="F80" s="1"/>
    </row>
    <row r="81" spans="1:6" s="87" customFormat="1" hidden="1" x14ac:dyDescent="0.2">
      <c r="A81" s="173">
        <v>44364</v>
      </c>
      <c r="B81" s="158">
        <v>66.3</v>
      </c>
      <c r="C81" s="174" t="s">
        <v>197</v>
      </c>
      <c r="D81" s="174" t="s">
        <v>173</v>
      </c>
      <c r="E81" s="160"/>
      <c r="F81" s="1"/>
    </row>
    <row r="82" spans="1:6" ht="19.5" customHeight="1" x14ac:dyDescent="0.2">
      <c r="A82" s="173">
        <v>44364</v>
      </c>
      <c r="B82" s="158">
        <v>69.7</v>
      </c>
      <c r="C82" s="174" t="s">
        <v>196</v>
      </c>
      <c r="D82" s="174" t="s">
        <v>173</v>
      </c>
      <c r="E82" s="175"/>
      <c r="F82" s="46"/>
    </row>
    <row r="83" spans="1:6" ht="10.5" customHeight="1" x14ac:dyDescent="0.2">
      <c r="A83" s="173">
        <v>44365</v>
      </c>
      <c r="B83" s="158">
        <v>5.65</v>
      </c>
      <c r="C83" s="174" t="s">
        <v>195</v>
      </c>
      <c r="D83" s="174" t="s">
        <v>173</v>
      </c>
      <c r="E83" s="160"/>
      <c r="F83" s="27"/>
    </row>
    <row r="84" spans="1:6" ht="34.5" customHeight="1" x14ac:dyDescent="0.2">
      <c r="A84" s="173">
        <v>44370</v>
      </c>
      <c r="B84" s="158">
        <v>28.49</v>
      </c>
      <c r="C84" s="174" t="s">
        <v>201</v>
      </c>
      <c r="D84" s="174" t="s">
        <v>173</v>
      </c>
      <c r="E84" s="160"/>
      <c r="F84" s="26"/>
    </row>
    <row r="85" spans="1:6" x14ac:dyDescent="0.2">
      <c r="A85" s="157"/>
      <c r="B85" s="158"/>
      <c r="C85" s="159"/>
      <c r="D85" s="159"/>
      <c r="E85" s="160"/>
      <c r="F85" s="27"/>
    </row>
    <row r="86" spans="1:6" x14ac:dyDescent="0.2">
      <c r="A86" s="133"/>
      <c r="B86" s="134"/>
      <c r="C86" s="135"/>
      <c r="D86" s="135"/>
      <c r="E86" s="136"/>
      <c r="F86" s="27"/>
    </row>
    <row r="87" spans="1:6" ht="12.6" customHeight="1" x14ac:dyDescent="0.2">
      <c r="A87" s="107" t="s">
        <v>129</v>
      </c>
      <c r="B87" s="108">
        <f>SUM(B50:B86)</f>
        <v>1005.5500000000001</v>
      </c>
      <c r="C87" s="168" t="str">
        <f>IF(SUBTOTAL(3,B50:B86)=SUBTOTAL(103,B50:B86),'Summary and sign-off'!$A$48,'Summary and sign-off'!$A$49)</f>
        <v>Error - this total includes data from 'hidden' rows</v>
      </c>
      <c r="D87" s="187" t="str">
        <f>IF('Summary and sign-off'!F57='Summary and sign-off'!F54,'Summary and sign-off'!A51,'Summary and sign-off'!A50)</f>
        <v>Check - each entry provides sufficient information</v>
      </c>
      <c r="E87" s="187"/>
      <c r="F87" s="27"/>
    </row>
    <row r="88" spans="1:6" ht="12.95" customHeight="1" x14ac:dyDescent="0.2">
      <c r="A88" s="27"/>
      <c r="B88" s="92"/>
      <c r="C88" s="22"/>
      <c r="D88" s="27"/>
      <c r="E88" s="27"/>
      <c r="F88" s="27"/>
    </row>
    <row r="89" spans="1:6" ht="15" x14ac:dyDescent="0.2">
      <c r="A89" s="50" t="s">
        <v>130</v>
      </c>
      <c r="B89" s="93">
        <f>B22+B46+B87</f>
        <v>3605.1200000000003</v>
      </c>
      <c r="C89" s="51"/>
      <c r="D89" s="51"/>
      <c r="E89" s="51"/>
      <c r="F89" s="46"/>
    </row>
    <row r="90" spans="1:6" x14ac:dyDescent="0.2">
      <c r="A90" s="27"/>
      <c r="B90" s="22"/>
      <c r="C90" s="27"/>
      <c r="D90" s="27"/>
      <c r="E90" s="27"/>
      <c r="F90" s="27"/>
    </row>
    <row r="91" spans="1:6" ht="12.95" customHeight="1" x14ac:dyDescent="0.2">
      <c r="A91" s="52" t="s">
        <v>73</v>
      </c>
      <c r="B91" s="25"/>
      <c r="C91" s="26"/>
      <c r="D91" s="26"/>
      <c r="E91" s="26"/>
      <c r="F91" s="27"/>
    </row>
    <row r="92" spans="1:6" x14ac:dyDescent="0.2">
      <c r="A92" s="23" t="s">
        <v>131</v>
      </c>
      <c r="B92" s="53"/>
      <c r="C92" s="53"/>
      <c r="D92" s="32"/>
      <c r="E92" s="32"/>
      <c r="F92" s="46"/>
    </row>
    <row r="93" spans="1:6" x14ac:dyDescent="0.2">
      <c r="A93" s="31" t="s">
        <v>132</v>
      </c>
      <c r="B93" s="27"/>
      <c r="C93" s="32"/>
      <c r="D93" s="27"/>
      <c r="E93" s="32"/>
      <c r="F93" s="46"/>
    </row>
    <row r="94" spans="1:6" x14ac:dyDescent="0.2">
      <c r="A94" s="31" t="s">
        <v>133</v>
      </c>
      <c r="B94" s="32"/>
      <c r="C94" s="32"/>
      <c r="D94" s="32"/>
      <c r="E94" s="54"/>
      <c r="F94" s="46"/>
    </row>
    <row r="95" spans="1:6" hidden="1" x14ac:dyDescent="0.2">
      <c r="A95" s="23" t="s">
        <v>79</v>
      </c>
      <c r="B95" s="25"/>
      <c r="C95" s="26"/>
      <c r="D95" s="26"/>
      <c r="E95" s="26"/>
      <c r="F95" s="46"/>
    </row>
    <row r="96" spans="1:6" hidden="1" x14ac:dyDescent="0.2">
      <c r="A96" s="31" t="s">
        <v>134</v>
      </c>
      <c r="B96" s="27"/>
      <c r="C96" s="32"/>
      <c r="D96" s="27"/>
      <c r="E96" s="32"/>
    </row>
    <row r="97" spans="1:6" hidden="1" x14ac:dyDescent="0.2">
      <c r="A97" s="31" t="s">
        <v>135</v>
      </c>
      <c r="B97" s="32"/>
      <c r="C97" s="32"/>
      <c r="D97" s="32"/>
      <c r="E97" s="54"/>
    </row>
    <row r="98" spans="1:6" hidden="1" x14ac:dyDescent="0.2">
      <c r="A98" s="36" t="s">
        <v>136</v>
      </c>
      <c r="B98" s="36"/>
      <c r="C98" s="36"/>
      <c r="D98" s="36"/>
      <c r="E98" s="54"/>
    </row>
    <row r="99" spans="1:6" hidden="1" x14ac:dyDescent="0.2">
      <c r="A99" s="40"/>
      <c r="B99" s="27"/>
      <c r="C99" s="27"/>
      <c r="D99" s="27"/>
      <c r="E99" s="46"/>
    </row>
    <row r="100" spans="1:6" ht="12.75" hidden="1" customHeight="1" x14ac:dyDescent="0.2">
      <c r="A100" s="40"/>
      <c r="B100" s="27"/>
      <c r="C100" s="27"/>
      <c r="D100" s="27"/>
      <c r="E100" s="46"/>
    </row>
    <row r="101" spans="1:6" hidden="1" x14ac:dyDescent="0.2"/>
    <row r="102" spans="1:6" hidden="1" x14ac:dyDescent="0.2"/>
    <row r="103" spans="1:6" hidden="1" x14ac:dyDescent="0.2">
      <c r="F103" s="46"/>
    </row>
    <row r="104" spans="1:6" hidden="1" x14ac:dyDescent="0.2">
      <c r="F104" s="46"/>
    </row>
    <row r="105" spans="1:6" hidden="1" x14ac:dyDescent="0.2">
      <c r="F105" s="46"/>
    </row>
    <row r="106" spans="1:6" hidden="1" x14ac:dyDescent="0.2">
      <c r="F106" s="46"/>
    </row>
    <row r="107" spans="1:6" hidden="1" x14ac:dyDescent="0.2">
      <c r="F107" s="46"/>
    </row>
    <row r="108" spans="1:6" hidden="1" x14ac:dyDescent="0.2">
      <c r="A108" s="55"/>
      <c r="B108" s="46"/>
      <c r="C108" s="46"/>
      <c r="D108" s="46"/>
      <c r="E108" s="46"/>
    </row>
    <row r="109" spans="1:6" hidden="1" x14ac:dyDescent="0.2">
      <c r="A109" s="55"/>
      <c r="B109" s="46"/>
      <c r="C109" s="46"/>
      <c r="D109" s="46"/>
      <c r="E109" s="46"/>
    </row>
    <row r="110" spans="1:6" hidden="1" x14ac:dyDescent="0.2">
      <c r="A110" s="55"/>
      <c r="B110" s="46"/>
      <c r="C110" s="46"/>
      <c r="D110" s="46"/>
      <c r="E110" s="46"/>
    </row>
    <row r="111" spans="1:6" hidden="1" x14ac:dyDescent="0.2">
      <c r="A111" s="55"/>
      <c r="B111" s="46"/>
      <c r="C111" s="46"/>
      <c r="D111" s="46"/>
      <c r="E111" s="46"/>
    </row>
    <row r="112" spans="1:6" hidden="1" x14ac:dyDescent="0.2">
      <c r="A112" s="55"/>
      <c r="B112" s="46"/>
      <c r="C112" s="46"/>
      <c r="D112" s="46"/>
      <c r="E112" s="46"/>
    </row>
    <row r="113" hidden="1" x14ac:dyDescent="0.2"/>
    <row r="114" hidden="1" x14ac:dyDescent="0.2"/>
    <row r="115" hidden="1"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hidden="1" x14ac:dyDescent="0.2"/>
    <row r="159" x14ac:dyDescent="0.2"/>
    <row r="160" x14ac:dyDescent="0.2"/>
    <row r="161" x14ac:dyDescent="0.2"/>
    <row r="162" x14ac:dyDescent="0.2"/>
    <row r="163" x14ac:dyDescent="0.2"/>
    <row r="164" x14ac:dyDescent="0.2"/>
    <row r="165" hidden="1" x14ac:dyDescent="0.2"/>
    <row r="166" x14ac:dyDescent="0.2"/>
    <row r="167" x14ac:dyDescent="0.2"/>
    <row r="168" hidden="1" x14ac:dyDescent="0.2"/>
    <row r="169" hidden="1" x14ac:dyDescent="0.2"/>
    <row r="170" x14ac:dyDescent="0.2"/>
    <row r="171" x14ac:dyDescent="0.2"/>
    <row r="172" x14ac:dyDescent="0.2"/>
    <row r="173" hidden="1" x14ac:dyDescent="0.2"/>
    <row r="174" x14ac:dyDescent="0.2"/>
  </sheetData>
  <sheetProtection formatCells="0" formatRows="0" insertColumns="0" insertRows="0" deleteRows="0"/>
  <mergeCells count="15">
    <mergeCell ref="B7:E7"/>
    <mergeCell ref="B5:E5"/>
    <mergeCell ref="D87:E87"/>
    <mergeCell ref="A1:E1"/>
    <mergeCell ref="A24:E24"/>
    <mergeCell ref="A48:E48"/>
    <mergeCell ref="B2:E2"/>
    <mergeCell ref="B3:E3"/>
    <mergeCell ref="B4:E4"/>
    <mergeCell ref="A8:E8"/>
    <mergeCell ref="A9:E9"/>
    <mergeCell ref="B6:E6"/>
    <mergeCell ref="D22:E22"/>
    <mergeCell ref="D46:E4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86 A12 A21 A50 A45 A2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27:A44 A51:A85"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B12:B21 B50 B85:B86 B45 B26</xm:sqref>
        </x14:dataValidation>
        <x14:dataValidation type="decimal" operator="greaterThan" allowBlank="1" showInputMessage="1" showErrorMessage="1" error="This cell must contain a dollar figure" xr:uid="{94E67E3B-5B2D-48B7-9CB7-E049F51AA559}">
          <x14:formula1>
            <xm:f>'Summary and sign-off'!#REF!</xm:f>
          </x14:formula1>
          <xm:sqref>B27:B44 B51:B84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3"/>
  <sheetViews>
    <sheetView zoomScaleNormal="100" workbookViewId="0">
      <selection activeCell="A15" sqref="A15:XFD15"/>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83" t="s">
        <v>109</v>
      </c>
      <c r="B1" s="183"/>
      <c r="C1" s="183"/>
      <c r="D1" s="183"/>
      <c r="E1" s="183"/>
      <c r="F1" s="38"/>
    </row>
    <row r="2" spans="1:6" ht="21" customHeight="1" x14ac:dyDescent="0.2">
      <c r="A2" s="4" t="s">
        <v>52</v>
      </c>
      <c r="B2" s="186" t="str">
        <f>'Summary and sign-off'!B2:F2</f>
        <v>Office for Māori Crown Relations - Te Arawhiti</v>
      </c>
      <c r="C2" s="186"/>
      <c r="D2" s="186"/>
      <c r="E2" s="186"/>
      <c r="F2" s="38"/>
    </row>
    <row r="3" spans="1:6" ht="21" customHeight="1" x14ac:dyDescent="0.2">
      <c r="A3" s="4" t="s">
        <v>110</v>
      </c>
      <c r="B3" s="186" t="str">
        <f>'Summary and sign-off'!B3:F3</f>
        <v>Lil Anderson</v>
      </c>
      <c r="C3" s="186"/>
      <c r="D3" s="186"/>
      <c r="E3" s="186"/>
      <c r="F3" s="38"/>
    </row>
    <row r="4" spans="1:6" ht="21" customHeight="1" x14ac:dyDescent="0.2">
      <c r="A4" s="4" t="s">
        <v>111</v>
      </c>
      <c r="B4" s="186">
        <f>'Summary and sign-off'!B4:F4</f>
        <v>44013</v>
      </c>
      <c r="C4" s="186"/>
      <c r="D4" s="186"/>
      <c r="E4" s="186"/>
      <c r="F4" s="38"/>
    </row>
    <row r="5" spans="1:6" ht="21" customHeight="1" x14ac:dyDescent="0.2">
      <c r="A5" s="4" t="s">
        <v>112</v>
      </c>
      <c r="B5" s="186">
        <f>'Summary and sign-off'!B5:F5</f>
        <v>44377</v>
      </c>
      <c r="C5" s="186"/>
      <c r="D5" s="186"/>
      <c r="E5" s="186"/>
      <c r="F5" s="38"/>
    </row>
    <row r="6" spans="1:6" ht="21" customHeight="1" x14ac:dyDescent="0.2">
      <c r="A6" s="4" t="s">
        <v>113</v>
      </c>
      <c r="B6" s="181" t="s">
        <v>81</v>
      </c>
      <c r="C6" s="181"/>
      <c r="D6" s="181"/>
      <c r="E6" s="181"/>
      <c r="F6" s="38"/>
    </row>
    <row r="7" spans="1:6" ht="21" customHeight="1" x14ac:dyDescent="0.2">
      <c r="A7" s="4" t="s">
        <v>56</v>
      </c>
      <c r="B7" s="181" t="s">
        <v>83</v>
      </c>
      <c r="C7" s="181"/>
      <c r="D7" s="181"/>
      <c r="E7" s="181"/>
      <c r="F7" s="38"/>
    </row>
    <row r="8" spans="1:6" ht="35.25" customHeight="1" x14ac:dyDescent="0.25">
      <c r="A8" s="196" t="s">
        <v>137</v>
      </c>
      <c r="B8" s="196"/>
      <c r="C8" s="197"/>
      <c r="D8" s="197"/>
      <c r="E8" s="197"/>
      <c r="F8" s="42"/>
    </row>
    <row r="9" spans="1:6" ht="35.25" customHeight="1" x14ac:dyDescent="0.25">
      <c r="A9" s="194" t="s">
        <v>138</v>
      </c>
      <c r="B9" s="195"/>
      <c r="C9" s="195"/>
      <c r="D9" s="195"/>
      <c r="E9" s="195"/>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7">
        <v>44041</v>
      </c>
      <c r="B12" s="158">
        <v>391.3</v>
      </c>
      <c r="C12" s="169" t="s">
        <v>180</v>
      </c>
      <c r="D12" s="169" t="s">
        <v>236</v>
      </c>
      <c r="E12" s="163" t="s">
        <v>171</v>
      </c>
      <c r="F12" s="2"/>
    </row>
    <row r="13" spans="1:6" s="87" customFormat="1" x14ac:dyDescent="0.2">
      <c r="A13" s="173">
        <v>44070</v>
      </c>
      <c r="B13" s="158">
        <v>137.02000000000001</v>
      </c>
      <c r="C13" s="169" t="s">
        <v>180</v>
      </c>
      <c r="D13" s="169" t="s">
        <v>237</v>
      </c>
      <c r="E13" s="163" t="s">
        <v>171</v>
      </c>
      <c r="F13" s="2"/>
    </row>
    <row r="14" spans="1:6" s="87" customFormat="1" x14ac:dyDescent="0.2">
      <c r="A14" s="157">
        <v>44084</v>
      </c>
      <c r="B14" s="158">
        <v>13.91</v>
      </c>
      <c r="C14" s="169" t="s">
        <v>180</v>
      </c>
      <c r="D14" s="169" t="s">
        <v>184</v>
      </c>
      <c r="E14" s="163" t="s">
        <v>171</v>
      </c>
      <c r="F14" s="2"/>
    </row>
    <row r="15" spans="1:6" s="87" customFormat="1" ht="25.5" x14ac:dyDescent="0.2">
      <c r="A15" s="157">
        <v>44145</v>
      </c>
      <c r="B15" s="158">
        <f>33.83+4.78</f>
        <v>38.61</v>
      </c>
      <c r="C15" s="169" t="s">
        <v>180</v>
      </c>
      <c r="D15" s="169" t="s">
        <v>183</v>
      </c>
      <c r="E15" s="163" t="s">
        <v>171</v>
      </c>
      <c r="F15" s="2"/>
    </row>
    <row r="16" spans="1:6" s="87" customFormat="1" x14ac:dyDescent="0.2">
      <c r="A16" s="157">
        <v>44201</v>
      </c>
      <c r="B16" s="158">
        <v>33.9</v>
      </c>
      <c r="C16" s="169" t="s">
        <v>180</v>
      </c>
      <c r="D16" s="169" t="s">
        <v>182</v>
      </c>
      <c r="E16" s="163" t="s">
        <v>171</v>
      </c>
      <c r="F16" s="2"/>
    </row>
    <row r="17" spans="1:6" s="87" customFormat="1" ht="25.5" x14ac:dyDescent="0.2">
      <c r="A17" s="157">
        <v>44251</v>
      </c>
      <c r="B17" s="158">
        <v>35.729999999999997</v>
      </c>
      <c r="C17" s="169" t="s">
        <v>180</v>
      </c>
      <c r="D17" s="169" t="s">
        <v>181</v>
      </c>
      <c r="E17" s="163" t="s">
        <v>171</v>
      </c>
      <c r="F17" s="2"/>
    </row>
    <row r="18" spans="1:6" s="87" customFormat="1" x14ac:dyDescent="0.2">
      <c r="A18" s="157"/>
      <c r="B18" s="158"/>
      <c r="C18" s="169"/>
      <c r="D18" s="169"/>
      <c r="E18" s="163"/>
      <c r="F18" s="2"/>
    </row>
    <row r="19" spans="1:6" s="87" customFormat="1" ht="11.25" hidden="1" customHeight="1" x14ac:dyDescent="0.2">
      <c r="A19" s="137"/>
      <c r="B19" s="134"/>
      <c r="C19" s="138"/>
      <c r="D19" s="138"/>
      <c r="E19" s="139"/>
      <c r="F19" s="2"/>
    </row>
    <row r="20" spans="1:6" ht="34.5" customHeight="1" x14ac:dyDescent="0.2">
      <c r="A20" s="88" t="s">
        <v>142</v>
      </c>
      <c r="B20" s="97">
        <f>SUM(B11:B19)</f>
        <v>650.47</v>
      </c>
      <c r="C20" s="106" t="str">
        <f>IF(SUBTOTAL(3,B11:B19)=SUBTOTAL(103,B11:B19),'Summary and sign-off'!$A$48,'Summary and sign-off'!$A$49)</f>
        <v>Check - there are no hidden rows with data</v>
      </c>
      <c r="D20" s="187" t="str">
        <f>IF('Summary and sign-off'!F58='Summary and sign-off'!F54,'Summary and sign-off'!A51,'Summary and sign-off'!A50)</f>
        <v>Check - each entry provides sufficient information</v>
      </c>
      <c r="E20" s="187"/>
      <c r="F20" s="2"/>
    </row>
    <row r="21" spans="1:6" x14ac:dyDescent="0.2">
      <c r="A21" s="21"/>
      <c r="B21" s="20"/>
      <c r="C21" s="20"/>
      <c r="D21" s="20"/>
      <c r="E21" s="20"/>
      <c r="F21" s="38"/>
    </row>
    <row r="22" spans="1:6" x14ac:dyDescent="0.2">
      <c r="A22" s="21" t="s">
        <v>73</v>
      </c>
      <c r="B22" s="22"/>
      <c r="C22" s="27"/>
      <c r="D22" s="20"/>
      <c r="E22" s="20"/>
      <c r="F22" s="38"/>
    </row>
    <row r="23" spans="1:6" ht="12.75" customHeight="1" x14ac:dyDescent="0.2">
      <c r="A23" s="23" t="s">
        <v>143</v>
      </c>
      <c r="B23" s="23"/>
      <c r="C23" s="23"/>
      <c r="D23" s="23"/>
      <c r="E23" s="23"/>
      <c r="F23" s="38"/>
    </row>
    <row r="24" spans="1:6" x14ac:dyDescent="0.2">
      <c r="A24" s="23" t="s">
        <v>144</v>
      </c>
      <c r="B24" s="31"/>
      <c r="C24" s="43"/>
      <c r="D24" s="44"/>
      <c r="E24" s="44"/>
      <c r="F24" s="38"/>
    </row>
    <row r="25" spans="1:6" x14ac:dyDescent="0.2">
      <c r="A25" s="23" t="s">
        <v>79</v>
      </c>
      <c r="B25" s="25"/>
      <c r="C25" s="26"/>
      <c r="D25" s="26"/>
      <c r="E25" s="26"/>
      <c r="F25" s="27"/>
    </row>
    <row r="26" spans="1:6" x14ac:dyDescent="0.2">
      <c r="A26" s="31" t="s">
        <v>145</v>
      </c>
      <c r="B26" s="31"/>
      <c r="C26" s="43"/>
      <c r="D26" s="43"/>
      <c r="E26" s="43"/>
      <c r="F26" s="38"/>
    </row>
    <row r="27" spans="1:6" ht="12.75" customHeight="1" x14ac:dyDescent="0.2">
      <c r="A27" s="31" t="s">
        <v>146</v>
      </c>
      <c r="B27" s="31"/>
      <c r="C27" s="45"/>
      <c r="D27" s="45"/>
      <c r="E27" s="33"/>
      <c r="F27" s="38"/>
    </row>
    <row r="28" spans="1:6" x14ac:dyDescent="0.2">
      <c r="A28" s="20"/>
      <c r="B28" s="20"/>
      <c r="C28" s="20"/>
      <c r="D28" s="20"/>
      <c r="E28" s="20"/>
      <c r="F28" s="38"/>
    </row>
    <row r="29" spans="1:6" hidden="1" x14ac:dyDescent="0.2"/>
    <row r="30" spans="1:6" hidden="1" x14ac:dyDescent="0.2"/>
    <row r="31" spans="1:6" hidden="1" x14ac:dyDescent="0.2"/>
    <row r="32" spans="1:6"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x14ac:dyDescent="0.2"/>
    <row r="49" x14ac:dyDescent="0.2"/>
    <row r="50" x14ac:dyDescent="0.2"/>
    <row r="51" x14ac:dyDescent="0.2"/>
    <row r="52" x14ac:dyDescent="0.2"/>
    <row r="53" x14ac:dyDescent="0.2"/>
  </sheetData>
  <sheetProtection sheet="1" formatCells="0" insertRows="0" deleteRows="0"/>
  <mergeCells count="10">
    <mergeCell ref="D20:E20"/>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9"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83" t="s">
        <v>109</v>
      </c>
      <c r="B1" s="183"/>
      <c r="C1" s="183"/>
      <c r="D1" s="183"/>
      <c r="E1" s="183"/>
      <c r="F1" s="24"/>
    </row>
    <row r="2" spans="1:6" ht="21" customHeight="1" x14ac:dyDescent="0.2">
      <c r="A2" s="4" t="s">
        <v>52</v>
      </c>
      <c r="B2" s="186" t="str">
        <f>'Summary and sign-off'!B2:F2</f>
        <v>Office for Māori Crown Relations - Te Arawhiti</v>
      </c>
      <c r="C2" s="186"/>
      <c r="D2" s="186"/>
      <c r="E2" s="186"/>
      <c r="F2" s="24"/>
    </row>
    <row r="3" spans="1:6" ht="21" customHeight="1" x14ac:dyDescent="0.2">
      <c r="A3" s="4" t="s">
        <v>110</v>
      </c>
      <c r="B3" s="186" t="str">
        <f>'Summary and sign-off'!B3:F3</f>
        <v>Lil Anderson</v>
      </c>
      <c r="C3" s="186"/>
      <c r="D3" s="186"/>
      <c r="E3" s="186"/>
      <c r="F3" s="24"/>
    </row>
    <row r="4" spans="1:6" ht="21" customHeight="1" x14ac:dyDescent="0.2">
      <c r="A4" s="4" t="s">
        <v>111</v>
      </c>
      <c r="B4" s="186">
        <f>'Summary and sign-off'!B4:F4</f>
        <v>44013</v>
      </c>
      <c r="C4" s="186"/>
      <c r="D4" s="186"/>
      <c r="E4" s="186"/>
      <c r="F4" s="24"/>
    </row>
    <row r="5" spans="1:6" ht="21" customHeight="1" x14ac:dyDescent="0.2">
      <c r="A5" s="4" t="s">
        <v>112</v>
      </c>
      <c r="B5" s="186">
        <f>'Summary and sign-off'!B5:F5</f>
        <v>44377</v>
      </c>
      <c r="C5" s="186"/>
      <c r="D5" s="186"/>
      <c r="E5" s="186"/>
      <c r="F5" s="24"/>
    </row>
    <row r="6" spans="1:6" ht="21" customHeight="1" x14ac:dyDescent="0.2">
      <c r="A6" s="4" t="s">
        <v>113</v>
      </c>
      <c r="B6" s="181" t="s">
        <v>81</v>
      </c>
      <c r="C6" s="181"/>
      <c r="D6" s="181"/>
      <c r="E6" s="181"/>
      <c r="F6" s="34"/>
    </row>
    <row r="7" spans="1:6" ht="21" customHeight="1" x14ac:dyDescent="0.2">
      <c r="A7" s="4" t="s">
        <v>56</v>
      </c>
      <c r="B7" s="181" t="s">
        <v>83</v>
      </c>
      <c r="C7" s="181"/>
      <c r="D7" s="181"/>
      <c r="E7" s="181"/>
      <c r="F7" s="34"/>
    </row>
    <row r="8" spans="1:6" ht="35.25" customHeight="1" x14ac:dyDescent="0.2">
      <c r="A8" s="190" t="s">
        <v>147</v>
      </c>
      <c r="B8" s="190"/>
      <c r="C8" s="197"/>
      <c r="D8" s="197"/>
      <c r="E8" s="197"/>
      <c r="F8" s="24"/>
    </row>
    <row r="9" spans="1:6" ht="35.25" customHeight="1" x14ac:dyDescent="0.2">
      <c r="A9" s="198" t="s">
        <v>148</v>
      </c>
      <c r="B9" s="199"/>
      <c r="C9" s="199"/>
      <c r="D9" s="199"/>
      <c r="E9" s="199"/>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7"/>
      <c r="B12" s="158"/>
      <c r="C12" s="162"/>
      <c r="D12" s="162"/>
      <c r="E12" s="163"/>
      <c r="F12" s="3"/>
    </row>
    <row r="13" spans="1:6" s="87" customFormat="1" x14ac:dyDescent="0.2">
      <c r="A13" s="170" t="s">
        <v>179</v>
      </c>
      <c r="B13" s="158">
        <v>563.08000000000004</v>
      </c>
      <c r="C13" s="162" t="s">
        <v>169</v>
      </c>
      <c r="D13" s="162" t="s">
        <v>170</v>
      </c>
      <c r="E13" s="163" t="s">
        <v>171</v>
      </c>
      <c r="F13" s="3"/>
    </row>
    <row r="14" spans="1:6" s="87" customFormat="1" x14ac:dyDescent="0.2">
      <c r="A14" s="157"/>
      <c r="B14" s="158"/>
      <c r="C14" s="162"/>
      <c r="D14" s="162"/>
      <c r="E14" s="163"/>
      <c r="F14" s="3"/>
    </row>
    <row r="15" spans="1:6" s="87" customFormat="1" x14ac:dyDescent="0.2">
      <c r="A15" s="157"/>
      <c r="B15" s="158"/>
      <c r="C15" s="162"/>
      <c r="D15" s="162"/>
      <c r="E15" s="163"/>
      <c r="F15" s="3"/>
    </row>
    <row r="16" spans="1:6" s="87" customFormat="1" x14ac:dyDescent="0.2">
      <c r="A16" s="157"/>
      <c r="B16" s="158"/>
      <c r="C16" s="162"/>
      <c r="D16" s="162"/>
      <c r="E16" s="163"/>
      <c r="F16" s="3"/>
    </row>
    <row r="17" spans="1:6" s="87" customFormat="1" x14ac:dyDescent="0.2">
      <c r="A17" s="157"/>
      <c r="B17" s="158"/>
      <c r="C17" s="162"/>
      <c r="D17" s="162"/>
      <c r="E17" s="163"/>
      <c r="F17" s="3"/>
    </row>
    <row r="18" spans="1:6" s="87" customFormat="1" x14ac:dyDescent="0.2">
      <c r="A18" s="157"/>
      <c r="B18" s="158"/>
      <c r="C18" s="162"/>
      <c r="D18" s="162"/>
      <c r="E18" s="163"/>
      <c r="F18" s="3"/>
    </row>
    <row r="19" spans="1:6" s="87" customFormat="1" x14ac:dyDescent="0.2">
      <c r="A19" s="157"/>
      <c r="B19" s="158"/>
      <c r="C19" s="162"/>
      <c r="D19" s="162"/>
      <c r="E19" s="163"/>
      <c r="F19" s="3"/>
    </row>
    <row r="20" spans="1:6" s="87" customFormat="1" x14ac:dyDescent="0.2">
      <c r="A20" s="157"/>
      <c r="B20" s="158"/>
      <c r="C20" s="162"/>
      <c r="D20" s="162"/>
      <c r="E20" s="163"/>
      <c r="F20" s="3"/>
    </row>
    <row r="21" spans="1:6" s="87" customFormat="1" x14ac:dyDescent="0.2">
      <c r="A21" s="157"/>
      <c r="B21" s="158"/>
      <c r="C21" s="162"/>
      <c r="D21" s="162"/>
      <c r="E21" s="163"/>
      <c r="F21" s="3"/>
    </row>
    <row r="22" spans="1:6" s="87" customFormat="1" x14ac:dyDescent="0.2">
      <c r="A22" s="161"/>
      <c r="B22" s="158"/>
      <c r="C22" s="162"/>
      <c r="D22" s="162"/>
      <c r="E22" s="163"/>
      <c r="F22" s="3"/>
    </row>
    <row r="23" spans="1:6" s="87" customFormat="1" x14ac:dyDescent="0.2">
      <c r="A23" s="161"/>
      <c r="B23" s="158"/>
      <c r="C23" s="162"/>
      <c r="D23" s="162"/>
      <c r="E23" s="163"/>
      <c r="F23" s="3"/>
    </row>
    <row r="24" spans="1:6" s="87" customFormat="1" hidden="1" x14ac:dyDescent="0.2">
      <c r="A24" s="137"/>
      <c r="B24" s="134"/>
      <c r="C24" s="138"/>
      <c r="D24" s="138"/>
      <c r="E24" s="139"/>
      <c r="F24" s="3"/>
    </row>
    <row r="25" spans="1:6" ht="34.5" customHeight="1" x14ac:dyDescent="0.2">
      <c r="A25" s="88" t="s">
        <v>151</v>
      </c>
      <c r="B25" s="97">
        <f>SUM(B11:B24)</f>
        <v>563.08000000000004</v>
      </c>
      <c r="C25" s="106" t="str">
        <f>IF(SUBTOTAL(3,B11:B24)=SUBTOTAL(103,B11:B24),'Summary and sign-off'!$A$48,'Summary and sign-off'!$A$49)</f>
        <v>Check - there are no hidden rows with data</v>
      </c>
      <c r="D25" s="187" t="str">
        <f>IF('Summary and sign-off'!F59='Summary and sign-off'!F54,'Summary and sign-off'!A51,'Summary and sign-off'!A50)</f>
        <v>Check - each entry provides sufficient information</v>
      </c>
      <c r="E25" s="187"/>
      <c r="F25" s="37"/>
    </row>
    <row r="26" spans="1:6" ht="14.1" customHeight="1" x14ac:dyDescent="0.2">
      <c r="A26" s="38"/>
      <c r="B26" s="27"/>
      <c r="C26" s="20"/>
      <c r="D26" s="20"/>
      <c r="E26" s="20"/>
      <c r="F26" s="24"/>
    </row>
    <row r="27" spans="1:6" x14ac:dyDescent="0.2">
      <c r="A27" s="21" t="s">
        <v>152</v>
      </c>
      <c r="B27" s="20"/>
      <c r="C27" s="20"/>
      <c r="D27" s="20"/>
      <c r="E27" s="20"/>
      <c r="F27" s="24"/>
    </row>
    <row r="28" spans="1:6" ht="12.6" customHeight="1" x14ac:dyDescent="0.2">
      <c r="A28" s="23" t="s">
        <v>131</v>
      </c>
      <c r="B28" s="20"/>
      <c r="C28" s="20"/>
      <c r="D28" s="20"/>
      <c r="E28" s="20"/>
      <c r="F28" s="24"/>
    </row>
    <row r="29" spans="1:6" x14ac:dyDescent="0.2">
      <c r="A29" s="23" t="s">
        <v>79</v>
      </c>
      <c r="B29" s="25"/>
      <c r="C29" s="26"/>
      <c r="D29" s="26"/>
      <c r="E29" s="26"/>
      <c r="F29" s="27"/>
    </row>
    <row r="30" spans="1:6" x14ac:dyDescent="0.2">
      <c r="A30" s="31" t="s">
        <v>145</v>
      </c>
      <c r="B30" s="32"/>
      <c r="C30" s="27"/>
      <c r="D30" s="27"/>
      <c r="E30" s="27"/>
      <c r="F30" s="27"/>
    </row>
    <row r="31" spans="1:6" ht="12.75" customHeight="1" x14ac:dyDescent="0.2">
      <c r="A31" s="31" t="s">
        <v>146</v>
      </c>
      <c r="B31" s="39"/>
      <c r="C31" s="33"/>
      <c r="D31" s="33"/>
      <c r="E31" s="33"/>
      <c r="F31" s="33"/>
    </row>
    <row r="32" spans="1:6" x14ac:dyDescent="0.2">
      <c r="A32" s="38"/>
      <c r="B32" s="40"/>
      <c r="C32" s="20"/>
      <c r="D32" s="20"/>
      <c r="E32" s="20"/>
      <c r="F32" s="38"/>
    </row>
    <row r="33" spans="1:6" hidden="1" x14ac:dyDescent="0.2">
      <c r="A33" s="20"/>
      <c r="B33" s="20"/>
      <c r="C33" s="20"/>
      <c r="D33" s="20"/>
      <c r="E33" s="38"/>
    </row>
    <row r="34" spans="1:6" ht="12.75" hidden="1" customHeight="1" x14ac:dyDescent="0.2"/>
    <row r="35" spans="1:6" hidden="1" x14ac:dyDescent="0.2">
      <c r="A35" s="41"/>
      <c r="B35" s="41"/>
      <c r="C35" s="41"/>
      <c r="D35" s="41"/>
      <c r="E35" s="41"/>
      <c r="F35" s="24"/>
    </row>
    <row r="36" spans="1:6" hidden="1" x14ac:dyDescent="0.2">
      <c r="A36" s="41"/>
      <c r="B36" s="41"/>
      <c r="C36" s="41"/>
      <c r="D36" s="41"/>
      <c r="E36" s="41"/>
      <c r="F36" s="24"/>
    </row>
    <row r="37" spans="1:6" hidden="1" x14ac:dyDescent="0.2">
      <c r="A37" s="41"/>
      <c r="B37" s="41"/>
      <c r="C37" s="41"/>
      <c r="D37" s="41"/>
      <c r="E37" s="41"/>
      <c r="F37" s="24"/>
    </row>
    <row r="38" spans="1:6" hidden="1" x14ac:dyDescent="0.2">
      <c r="A38" s="41"/>
      <c r="B38" s="41"/>
      <c r="C38" s="41"/>
      <c r="D38" s="41"/>
      <c r="E38" s="41"/>
      <c r="F38" s="24"/>
    </row>
    <row r="39" spans="1:6" hidden="1" x14ac:dyDescent="0.2">
      <c r="A39" s="41"/>
      <c r="B39" s="41"/>
      <c r="C39" s="41"/>
      <c r="D39" s="41"/>
      <c r="E39" s="41"/>
      <c r="F39" s="24"/>
    </row>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E28" sqref="E28"/>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83" t="s">
        <v>153</v>
      </c>
      <c r="B1" s="183"/>
      <c r="C1" s="183"/>
      <c r="D1" s="183"/>
      <c r="E1" s="183"/>
      <c r="F1" s="183"/>
    </row>
    <row r="2" spans="1:6" ht="21" customHeight="1" x14ac:dyDescent="0.2">
      <c r="A2" s="4" t="s">
        <v>52</v>
      </c>
      <c r="B2" s="186" t="str">
        <f>'Summary and sign-off'!B2:F2</f>
        <v>Office for Māori Crown Relations - Te Arawhiti</v>
      </c>
      <c r="C2" s="186"/>
      <c r="D2" s="186"/>
      <c r="E2" s="186"/>
      <c r="F2" s="186"/>
    </row>
    <row r="3" spans="1:6" ht="21" customHeight="1" x14ac:dyDescent="0.2">
      <c r="A3" s="4" t="s">
        <v>110</v>
      </c>
      <c r="B3" s="186" t="str">
        <f>'Summary and sign-off'!B3:F3</f>
        <v>Lil Anderson</v>
      </c>
      <c r="C3" s="186"/>
      <c r="D3" s="186"/>
      <c r="E3" s="186"/>
      <c r="F3" s="186"/>
    </row>
    <row r="4" spans="1:6" ht="21" customHeight="1" x14ac:dyDescent="0.2">
      <c r="A4" s="4" t="s">
        <v>111</v>
      </c>
      <c r="B4" s="186">
        <f>'Summary and sign-off'!B4:F4</f>
        <v>44013</v>
      </c>
      <c r="C4" s="186"/>
      <c r="D4" s="186"/>
      <c r="E4" s="186"/>
      <c r="F4" s="186"/>
    </row>
    <row r="5" spans="1:6" ht="21" customHeight="1" x14ac:dyDescent="0.2">
      <c r="A5" s="4" t="s">
        <v>112</v>
      </c>
      <c r="B5" s="186">
        <f>'Summary and sign-off'!B5:F5</f>
        <v>44377</v>
      </c>
      <c r="C5" s="186"/>
      <c r="D5" s="186"/>
      <c r="E5" s="186"/>
      <c r="F5" s="186"/>
    </row>
    <row r="6" spans="1:6" ht="21" customHeight="1" x14ac:dyDescent="0.2">
      <c r="A6" s="4" t="s">
        <v>154</v>
      </c>
      <c r="B6" s="181" t="s">
        <v>81</v>
      </c>
      <c r="C6" s="181"/>
      <c r="D6" s="181"/>
      <c r="E6" s="181"/>
      <c r="F6" s="181"/>
    </row>
    <row r="7" spans="1:6" ht="21" customHeight="1" x14ac:dyDescent="0.2">
      <c r="A7" s="4" t="s">
        <v>56</v>
      </c>
      <c r="B7" s="181" t="s">
        <v>83</v>
      </c>
      <c r="C7" s="181"/>
      <c r="D7" s="181"/>
      <c r="E7" s="181"/>
      <c r="F7" s="181"/>
    </row>
    <row r="8" spans="1:6" ht="36" customHeight="1" x14ac:dyDescent="0.2">
      <c r="A8" s="190" t="s">
        <v>155</v>
      </c>
      <c r="B8" s="190"/>
      <c r="C8" s="190"/>
      <c r="D8" s="190"/>
      <c r="E8" s="190"/>
      <c r="F8" s="190"/>
    </row>
    <row r="9" spans="1:6" ht="36" customHeight="1" x14ac:dyDescent="0.2">
      <c r="A9" s="198" t="s">
        <v>156</v>
      </c>
      <c r="B9" s="199"/>
      <c r="C9" s="199"/>
      <c r="D9" s="199"/>
      <c r="E9" s="199"/>
      <c r="F9" s="199"/>
    </row>
    <row r="10" spans="1:6" ht="39" customHeight="1" x14ac:dyDescent="0.2">
      <c r="A10" s="35" t="s">
        <v>117</v>
      </c>
      <c r="B10" s="151" t="s">
        <v>157</v>
      </c>
      <c r="C10" s="151" t="s">
        <v>158</v>
      </c>
      <c r="D10" s="151" t="s">
        <v>159</v>
      </c>
      <c r="E10" s="151" t="s">
        <v>160</v>
      </c>
      <c r="F10" s="151" t="s">
        <v>161</v>
      </c>
    </row>
    <row r="11" spans="1:6" s="87" customFormat="1" hidden="1" x14ac:dyDescent="0.2">
      <c r="A11" s="133"/>
      <c r="B11" s="138"/>
      <c r="C11" s="140"/>
      <c r="D11" s="138"/>
      <c r="E11" s="141"/>
      <c r="F11" s="139"/>
    </row>
    <row r="12" spans="1:6" s="87" customFormat="1" x14ac:dyDescent="0.2">
      <c r="A12" s="157"/>
      <c r="B12" s="164"/>
      <c r="C12" s="165"/>
      <c r="D12" s="164"/>
      <c r="E12" s="166"/>
      <c r="F12" s="167"/>
    </row>
    <row r="13" spans="1:6" s="87" customFormat="1" x14ac:dyDescent="0.2">
      <c r="A13" s="179" t="s">
        <v>231</v>
      </c>
      <c r="B13" s="164"/>
      <c r="C13" s="165"/>
      <c r="D13" s="164"/>
      <c r="E13" s="166"/>
      <c r="F13" s="167"/>
    </row>
    <row r="14" spans="1:6" s="87" customFormat="1" x14ac:dyDescent="0.2">
      <c r="A14" s="157"/>
      <c r="B14" s="164"/>
      <c r="C14" s="165"/>
      <c r="D14" s="164"/>
      <c r="E14" s="166"/>
      <c r="F14" s="167"/>
    </row>
    <row r="15" spans="1:6" s="87" customFormat="1" x14ac:dyDescent="0.2">
      <c r="A15" s="157"/>
      <c r="B15" s="164"/>
      <c r="C15" s="165"/>
      <c r="D15" s="164"/>
      <c r="E15" s="166"/>
      <c r="F15" s="167"/>
    </row>
    <row r="16" spans="1:6" s="87" customFormat="1" x14ac:dyDescent="0.2">
      <c r="A16" s="157"/>
      <c r="B16" s="164"/>
      <c r="C16" s="165"/>
      <c r="D16" s="164"/>
      <c r="E16" s="166"/>
      <c r="F16" s="167"/>
    </row>
    <row r="17" spans="1:7" s="87" customFormat="1" x14ac:dyDescent="0.2">
      <c r="A17" s="157"/>
      <c r="B17" s="164"/>
      <c r="C17" s="165"/>
      <c r="D17" s="164"/>
      <c r="E17" s="166"/>
      <c r="F17" s="167"/>
    </row>
    <row r="18" spans="1:7" s="87" customFormat="1" x14ac:dyDescent="0.2">
      <c r="A18" s="157"/>
      <c r="B18" s="164"/>
      <c r="C18" s="165"/>
      <c r="D18" s="164"/>
      <c r="E18" s="166"/>
      <c r="F18" s="167"/>
    </row>
    <row r="19" spans="1:7" s="87" customFormat="1" x14ac:dyDescent="0.2">
      <c r="A19" s="157"/>
      <c r="B19" s="164"/>
      <c r="C19" s="165"/>
      <c r="D19" s="164"/>
      <c r="E19" s="166"/>
      <c r="F19" s="167"/>
    </row>
    <row r="20" spans="1:7" s="87" customFormat="1" x14ac:dyDescent="0.2">
      <c r="A20" s="157"/>
      <c r="B20" s="164"/>
      <c r="C20" s="165"/>
      <c r="D20" s="164"/>
      <c r="E20" s="166"/>
      <c r="F20" s="167"/>
    </row>
    <row r="21" spans="1:7" s="87" customFormat="1" x14ac:dyDescent="0.2">
      <c r="A21" s="157"/>
      <c r="B21" s="164"/>
      <c r="C21" s="165"/>
      <c r="D21" s="164"/>
      <c r="E21" s="166"/>
      <c r="F21" s="167"/>
    </row>
    <row r="22" spans="1:7" s="87" customFormat="1" x14ac:dyDescent="0.2">
      <c r="A22" s="157"/>
      <c r="B22" s="164"/>
      <c r="C22" s="165"/>
      <c r="D22" s="164"/>
      <c r="E22" s="166"/>
      <c r="F22" s="167"/>
    </row>
    <row r="23" spans="1:7" s="87" customFormat="1" x14ac:dyDescent="0.2">
      <c r="A23" s="157"/>
      <c r="B23" s="164"/>
      <c r="C23" s="165"/>
      <c r="D23" s="164"/>
      <c r="E23" s="166"/>
      <c r="F23" s="167"/>
    </row>
    <row r="24" spans="1:7" s="87" customFormat="1" hidden="1" x14ac:dyDescent="0.2">
      <c r="A24" s="133"/>
      <c r="B24" s="138"/>
      <c r="C24" s="140"/>
      <c r="D24" s="138"/>
      <c r="E24" s="141"/>
      <c r="F24" s="139"/>
    </row>
    <row r="25" spans="1:7" ht="34.5" customHeight="1" x14ac:dyDescent="0.2">
      <c r="A25" s="152" t="s">
        <v>162</v>
      </c>
      <c r="B25" s="153" t="s">
        <v>163</v>
      </c>
      <c r="C25" s="154">
        <f>C26+C27</f>
        <v>0</v>
      </c>
      <c r="D25" s="155" t="str">
        <f>IF(SUBTOTAL(3,C11:C24)=SUBTOTAL(103,C11:C24),'Summary and sign-off'!$A$48,'Summary and sign-off'!$A$49)</f>
        <v>Check - there are no hidden rows with data</v>
      </c>
      <c r="E25" s="187" t="str">
        <f>IF('Summary and sign-off'!F60='Summary and sign-off'!F54,'Summary and sign-off'!A52,'Summary and sign-off'!A50)</f>
        <v>Check - each entry provides sufficient information</v>
      </c>
      <c r="F25" s="187"/>
      <c r="G25" s="87"/>
    </row>
    <row r="26" spans="1:7" ht="25.5" customHeight="1" x14ac:dyDescent="0.25">
      <c r="A26" s="89"/>
      <c r="B26" s="90" t="s">
        <v>96</v>
      </c>
      <c r="C26" s="91">
        <f>COUNTIF(C11:C24,'Summary and sign-off'!A45)</f>
        <v>0</v>
      </c>
      <c r="D26" s="17"/>
      <c r="E26" s="18"/>
      <c r="F26" s="19"/>
    </row>
    <row r="27" spans="1:7" ht="25.5" customHeight="1" x14ac:dyDescent="0.25">
      <c r="A27" s="89"/>
      <c r="B27" s="90" t="s">
        <v>97</v>
      </c>
      <c r="C27" s="91">
        <f>COUNTIF(C11:C24,'Summary and sign-off'!A46)</f>
        <v>0</v>
      </c>
      <c r="D27" s="17"/>
      <c r="E27" s="18"/>
      <c r="F27" s="19"/>
    </row>
    <row r="28" spans="1:7" x14ac:dyDescent="0.2">
      <c r="A28" s="20"/>
      <c r="B28" s="21"/>
      <c r="C28" s="20"/>
      <c r="D28" s="22"/>
      <c r="E28" s="22"/>
      <c r="F28" s="20"/>
    </row>
    <row r="29" spans="1:7" x14ac:dyDescent="0.2">
      <c r="A29" s="21" t="s">
        <v>152</v>
      </c>
      <c r="B29" s="21"/>
      <c r="C29" s="21"/>
      <c r="D29" s="21"/>
      <c r="E29" s="21"/>
      <c r="F29" s="21"/>
    </row>
    <row r="30" spans="1:7" ht="12.6" customHeight="1" x14ac:dyDescent="0.2">
      <c r="A30" s="23" t="s">
        <v>131</v>
      </c>
      <c r="B30" s="20"/>
      <c r="C30" s="20"/>
      <c r="D30" s="20"/>
      <c r="E30" s="20"/>
      <c r="F30" s="24"/>
    </row>
    <row r="31" spans="1:7" x14ac:dyDescent="0.2">
      <c r="A31" s="23" t="s">
        <v>79</v>
      </c>
      <c r="B31" s="25"/>
      <c r="C31" s="26"/>
      <c r="D31" s="26"/>
      <c r="E31" s="26"/>
      <c r="F31" s="27"/>
    </row>
    <row r="32" spans="1:7" x14ac:dyDescent="0.2">
      <c r="A32" s="23" t="s">
        <v>164</v>
      </c>
      <c r="B32" s="28"/>
      <c r="C32" s="28"/>
      <c r="D32" s="28"/>
      <c r="E32" s="28"/>
      <c r="F32" s="28"/>
    </row>
    <row r="33" spans="1:6" ht="12.75" customHeight="1" x14ac:dyDescent="0.2">
      <c r="A33" s="23" t="s">
        <v>165</v>
      </c>
      <c r="B33" s="20"/>
      <c r="C33" s="20"/>
      <c r="D33" s="20"/>
      <c r="E33" s="20"/>
      <c r="F33" s="20"/>
    </row>
    <row r="34" spans="1:6" ht="12.95" customHeight="1" x14ac:dyDescent="0.2">
      <c r="A34" s="29" t="s">
        <v>166</v>
      </c>
      <c r="B34" s="30"/>
      <c r="C34" s="30"/>
      <c r="D34" s="30"/>
      <c r="E34" s="30"/>
      <c r="F34" s="30"/>
    </row>
    <row r="35" spans="1:6" x14ac:dyDescent="0.2">
      <c r="A35" s="31" t="s">
        <v>167</v>
      </c>
      <c r="B35" s="32"/>
      <c r="C35" s="27"/>
      <c r="D35" s="27"/>
      <c r="E35" s="27"/>
      <c r="F35" s="27"/>
    </row>
    <row r="36" spans="1:6" ht="12.75" customHeight="1" x14ac:dyDescent="0.2">
      <c r="A36" s="31" t="s">
        <v>146</v>
      </c>
      <c r="B36" s="23"/>
      <c r="C36" s="33"/>
      <c r="D36" s="33"/>
      <c r="E36" s="33"/>
      <c r="F36" s="33"/>
    </row>
    <row r="37" spans="1:6" ht="12.75" customHeight="1" x14ac:dyDescent="0.2">
      <c r="A37" s="23"/>
      <c r="B37" s="23"/>
      <c r="C37" s="33"/>
      <c r="D37" s="33"/>
      <c r="E37" s="33"/>
      <c r="F37" s="33"/>
    </row>
    <row r="38" spans="1:6" ht="12.75" hidden="1" customHeight="1" x14ac:dyDescent="0.2">
      <c r="A38" s="23"/>
      <c r="B38" s="23"/>
      <c r="C38" s="33"/>
      <c r="D38" s="33"/>
      <c r="E38" s="33"/>
      <c r="F38" s="33"/>
    </row>
    <row r="39" spans="1:6" hidden="1" x14ac:dyDescent="0.2"/>
    <row r="40" spans="1:6" hidden="1" x14ac:dyDescent="0.2"/>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Tali, Maria</cp:lastModifiedBy>
  <cp:revision/>
  <dcterms:created xsi:type="dcterms:W3CDTF">2010-10-17T20:59:02Z</dcterms:created>
  <dcterms:modified xsi:type="dcterms:W3CDTF">2021-08-05T23:31:56Z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_AdHocReviewCycleID">
    <vt:i4>561299573</vt:i4>
  </property>
  <property fmtid="{D5CDD505-2E9C-101B-9397-08002B2CF9AE}" pid="12" name="_NewReviewCycle">
    <vt:lpwstr/>
  </property>
  <property fmtid="{D5CDD505-2E9C-101B-9397-08002B2CF9AE}" pid="13" name="_EmailSubject">
    <vt:lpwstr>Request to load on our website please      FW: CE Gifts Benefits and Expenses 2020/21 disclosure </vt:lpwstr>
  </property>
  <property fmtid="{D5CDD505-2E9C-101B-9397-08002B2CF9AE}" pid="14" name="_AuthorEmail">
    <vt:lpwstr>Moana.Kaipara@tearawhiti.govt.nz</vt:lpwstr>
  </property>
  <property fmtid="{D5CDD505-2E9C-101B-9397-08002B2CF9AE}" pid="15" name="_AuthorEmailDisplayName">
    <vt:lpwstr>Kaipara, Moana</vt:lpwstr>
  </property>
  <property fmtid="{D5CDD505-2E9C-101B-9397-08002B2CF9AE}" pid="16" name="_PreviousAdHocReviewCycleID">
    <vt:i4>-1885310959</vt:i4>
  </property>
  <property fmtid="{D5CDD505-2E9C-101B-9397-08002B2CF9AE}" pid="17" name="_ReviewingToolsShownOnce">
    <vt:lpwstr/>
  </property>
</Properties>
</file>